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-12" yWindow="-12" windowWidth="14520" windowHeight="12840" tabRatio="746"/>
  </bookViews>
  <sheets>
    <sheet name="Schema Generale" sheetId="1" r:id="rId1"/>
    <sheet name="Organizzazione" sheetId="2" r:id="rId2"/>
    <sheet name="Caratteristiche" sheetId="3" r:id="rId3"/>
    <sheet name="Economico Patrimoniale" sheetId="4" r:id="rId4"/>
    <sheet name="Missione programma processo" sheetId="5" r:id="rId5"/>
    <sheet name="SUAP-SUE - Obj 1" sheetId="33" r:id="rId6"/>
    <sheet name="PagoPA - Obj 2" sheetId="28" r:id="rId7"/>
  </sheets>
  <externalReferences>
    <externalReference r:id="rId8"/>
  </externalReferences>
  <definedNames>
    <definedName name="_xlnm._FilterDatabase" localSheetId="0" hidden="1">'Schema Generale'!#REF!</definedName>
    <definedName name="area">[1]db1!$B$2:$B$20</definedName>
    <definedName name="_xlnm.Print_Area" localSheetId="2">Caratteristiche!$A$2:$N$44</definedName>
    <definedName name="_xlnm.Print_Area" localSheetId="3">'Economico Patrimoniale'!$A$1:$L$108</definedName>
    <definedName name="_xlnm.Print_Area" localSheetId="1">Organizzazione!$A$1:$L$60</definedName>
    <definedName name="_xlnm.Print_Area" localSheetId="6">'PagoPA - Obj 2'!$A$1:$N$92</definedName>
    <definedName name="_xlnm.Print_Area" localSheetId="0">'Schema Generale'!$A$1:$G$50</definedName>
    <definedName name="_xlnm.Print_Area" localSheetId="5">'SUAP-SUE - Obj 1'!$A$1:$N$87</definedName>
    <definedName name="cronoprogramma">[1]db1!$K$1</definedName>
    <definedName name="nome">[1]db1!$C$2:$C$20</definedName>
    <definedName name="Payment_Needed">"Pagamento richiesto"</definedName>
    <definedName name="Reimbursement">"Rimborso"</definedName>
    <definedName name="tipo">[1]db1!$E$2:$E$4</definedName>
    <definedName name="Z_0CDFE071_D2BF_4AC9_96FE_3C7CC2EB89D1_.wvu.Cols" localSheetId="0" hidden="1">'Schema Generale'!$F:$G</definedName>
    <definedName name="Z_0CDFE071_D2BF_4AC9_96FE_3C7CC2EB89D1_.wvu.PrintArea" localSheetId="2" hidden="1">Caratteristiche!$A$2:$N$44</definedName>
    <definedName name="Z_0CDFE071_D2BF_4AC9_96FE_3C7CC2EB89D1_.wvu.PrintArea" localSheetId="3" hidden="1">'Economico Patrimoniale'!$A$1:$L$108</definedName>
    <definedName name="Z_0CDFE071_D2BF_4AC9_96FE_3C7CC2EB89D1_.wvu.PrintArea" localSheetId="1" hidden="1">Organizzazione!$A$1:$L$60</definedName>
    <definedName name="Z_0CDFE071_D2BF_4AC9_96FE_3C7CC2EB89D1_.wvu.PrintArea" localSheetId="0" hidden="1">'Schema Generale'!$A$1:$G$50</definedName>
    <definedName name="Z_0CDFE071_D2BF_4AC9_96FE_3C7CC2EB89D1_.wvu.Rows" localSheetId="2" hidden="1">Caratteristiche!$7:$7</definedName>
    <definedName name="Z_16B7DE21_A045_4CA8_8E8A_B264E96AA2CC_.wvu.Cols" localSheetId="0" hidden="1">'Schema Generale'!$F:$G</definedName>
    <definedName name="Z_16B7DE21_A045_4CA8_8E8A_B264E96AA2CC_.wvu.PrintArea" localSheetId="2" hidden="1">Caratteristiche!$A$2:$N$44</definedName>
    <definedName name="Z_16B7DE21_A045_4CA8_8E8A_B264E96AA2CC_.wvu.PrintArea" localSheetId="3" hidden="1">'Economico Patrimoniale'!$A$1:$L$108</definedName>
    <definedName name="Z_16B7DE21_A045_4CA8_8E8A_B264E96AA2CC_.wvu.PrintArea" localSheetId="1" hidden="1">Organizzazione!$A$1:$L$60</definedName>
    <definedName name="Z_16B7DE21_A045_4CA8_8E8A_B264E96AA2CC_.wvu.PrintArea" localSheetId="0" hidden="1">'Schema Generale'!$A$1:$G$50</definedName>
    <definedName name="Z_16B7DE21_A045_4CA8_8E8A_B264E96AA2CC_.wvu.Rows" localSheetId="2" hidden="1">Caratteristiche!$7:$7</definedName>
    <definedName name="Z_FD66CCA4_E734_40F6_A42D_704ADC03C8FF_.wvu.Cols" localSheetId="0" hidden="1">'Schema Generale'!$F:$G</definedName>
    <definedName name="Z_FD66CCA4_E734_40F6_A42D_704ADC03C8FF_.wvu.PrintArea" localSheetId="2" hidden="1">Caratteristiche!$A$2:$N$44</definedName>
    <definedName name="Z_FD66CCA4_E734_40F6_A42D_704ADC03C8FF_.wvu.PrintArea" localSheetId="3" hidden="1">'Economico Patrimoniale'!$A$1:$L$108</definedName>
    <definedName name="Z_FD66CCA4_E734_40F6_A42D_704ADC03C8FF_.wvu.PrintArea" localSheetId="1" hidden="1">Organizzazione!$A$1:$L$60</definedName>
    <definedName name="Z_FD66CCA4_E734_40F6_A42D_704ADC03C8FF_.wvu.PrintArea" localSheetId="0" hidden="1">'Schema Generale'!$A$1:$G$50</definedName>
    <definedName name="Z_FD66CCA4_E734_40F6_A42D_704ADC03C8FF_.wvu.Rows" localSheetId="2" hidden="1">Caratteristiche!$7:$7</definedName>
  </definedNames>
  <calcPr calcId="145621"/>
  <customWorkbookViews>
    <customWorkbookView name="Gabriella - Visualizzazione personale" guid="{5274FD7E-76C2-47C3-8C9C-C2C181076605}" mergeInterval="0" personalView="1" maximized="1" windowWidth="1436" windowHeight="720" activeSheetId="6"/>
    <customWorkbookView name="TRAPANESE - Visualizzazione personale" guid="{0CDFE071-D2BF-4AC9-96FE-3C7CC2EB89D1}" mergeInterval="0" personalView="1" maximized="1" xWindow="1" yWindow="1" windowWidth="1436" windowHeight="670" activeSheetId="5"/>
    <customWorkbookView name="CAPPA - Visualizzazione personale" guid="{16B7DE21-A045-4CA8-8E8A-B264E96AA2CC}" mergeInterval="0" personalView="1" maximized="1" xWindow="1" yWindow="1" windowWidth="1436" windowHeight="670" activeSheetId="5"/>
    <customWorkbookView name="QUIRICO - Visualizzazione personale" guid="{FD66CCA4-E734-40F6-A42D-704ADC03C8FF}" mergeInterval="0" personalView="1" maximized="1" windowWidth="1436" windowHeight="746" activeSheetId="5"/>
  </customWorkbookViews>
</workbook>
</file>

<file path=xl/calcChain.xml><?xml version="1.0" encoding="utf-8"?>
<calcChain xmlns="http://schemas.openxmlformats.org/spreadsheetml/2006/main">
  <c r="K2" i="5" l="1"/>
  <c r="K15" i="2"/>
  <c r="K7" i="2"/>
  <c r="M7" i="2"/>
  <c r="J28" i="5" l="1"/>
  <c r="J26" i="5"/>
  <c r="K10" i="5"/>
  <c r="L17" i="5" l="1"/>
  <c r="M37" i="33" l="1"/>
  <c r="M32" i="33"/>
  <c r="I52" i="2" l="1"/>
  <c r="S74" i="5" l="1"/>
  <c r="S61" i="5"/>
  <c r="L10" i="5" l="1"/>
  <c r="I10" i="5"/>
  <c r="P10" i="5"/>
  <c r="R10" i="5"/>
  <c r="O10" i="5"/>
  <c r="H10" i="5"/>
  <c r="I8" i="5"/>
  <c r="M4" i="3" l="1"/>
  <c r="G11" i="2"/>
  <c r="I11" i="2"/>
  <c r="K11" i="2"/>
  <c r="E11" i="2"/>
  <c r="K4" i="2"/>
  <c r="I4" i="2"/>
  <c r="G4" i="2"/>
  <c r="E4" i="2"/>
  <c r="P42" i="5" l="1"/>
  <c r="S42" i="5" s="1"/>
  <c r="O32" i="5"/>
  <c r="R32" i="5" s="1"/>
  <c r="O31" i="5"/>
  <c r="R31" i="5" s="1"/>
  <c r="P20" i="5"/>
  <c r="S20" i="5" s="1"/>
  <c r="O61" i="5"/>
  <c r="R61" i="5" s="1"/>
  <c r="O50" i="5"/>
  <c r="R50" i="5" s="1"/>
  <c r="O28" i="5"/>
  <c r="R28" i="5" s="1"/>
  <c r="O26" i="5"/>
  <c r="R26" i="5" s="1"/>
  <c r="N21" i="5"/>
  <c r="Q21" i="5" s="1"/>
  <c r="O13" i="5"/>
  <c r="R13" i="5" s="1"/>
  <c r="M77" i="33" l="1"/>
  <c r="M87" i="33" s="1"/>
  <c r="IQ65406" i="33"/>
  <c r="IP65406" i="33"/>
  <c r="IO65406" i="33"/>
  <c r="IN65406" i="33"/>
  <c r="IM65406" i="33"/>
  <c r="A77" i="33"/>
  <c r="A51" i="33"/>
  <c r="A49" i="33"/>
  <c r="A47" i="33"/>
  <c r="M43" i="28"/>
  <c r="M42" i="28"/>
  <c r="M40" i="28"/>
  <c r="M39" i="28"/>
  <c r="M36" i="28"/>
  <c r="M33" i="28"/>
  <c r="M34" i="28"/>
  <c r="M32" i="28"/>
  <c r="M81" i="28"/>
  <c r="M91" i="28" s="1"/>
  <c r="O76" i="5" l="1"/>
  <c r="P76" i="5" s="1"/>
  <c r="S21" i="5"/>
  <c r="R91" i="5"/>
  <c r="S91" i="5" s="1"/>
  <c r="R92" i="5"/>
  <c r="S92" i="5" s="1"/>
  <c r="R4" i="5"/>
  <c r="S4" i="5" s="1"/>
  <c r="R5" i="5"/>
  <c r="S5" i="5" s="1"/>
  <c r="R6" i="5"/>
  <c r="S6" i="5" s="1"/>
  <c r="R7" i="5"/>
  <c r="S7" i="5" s="1"/>
  <c r="S8" i="5"/>
  <c r="R9" i="5"/>
  <c r="S9" i="5" s="1"/>
  <c r="S10" i="5"/>
  <c r="R11" i="5"/>
  <c r="S11" i="5" s="1"/>
  <c r="R12" i="5"/>
  <c r="S12" i="5" s="1"/>
  <c r="S13" i="5"/>
  <c r="R14" i="5"/>
  <c r="S14" i="5" s="1"/>
  <c r="S15" i="5"/>
  <c r="R16" i="5"/>
  <c r="S16" i="5" s="1"/>
  <c r="R19" i="5"/>
  <c r="S19" i="5" s="1"/>
  <c r="R22" i="5"/>
  <c r="S22" i="5" s="1"/>
  <c r="R25" i="5"/>
  <c r="S25" i="5" s="1"/>
  <c r="S26" i="5"/>
  <c r="R27" i="5"/>
  <c r="S27" i="5" s="1"/>
  <c r="S28" i="5"/>
  <c r="R29" i="5"/>
  <c r="S29" i="5" s="1"/>
  <c r="R30" i="5"/>
  <c r="S30" i="5" s="1"/>
  <c r="S31" i="5"/>
  <c r="S32" i="5"/>
  <c r="R34" i="5"/>
  <c r="S34" i="5" s="1"/>
  <c r="R35" i="5"/>
  <c r="S35" i="5" s="1"/>
  <c r="R37" i="5"/>
  <c r="S37" i="5" s="1"/>
  <c r="R38" i="5"/>
  <c r="S38" i="5" s="1"/>
  <c r="R40" i="5"/>
  <c r="S40" i="5" s="1"/>
  <c r="R43" i="5"/>
  <c r="S43" i="5" s="1"/>
  <c r="S44" i="5"/>
  <c r="R46" i="5"/>
  <c r="S46" i="5" s="1"/>
  <c r="R47" i="5"/>
  <c r="S47" i="5" s="1"/>
  <c r="S48" i="5"/>
  <c r="R49" i="5"/>
  <c r="S49" i="5" s="1"/>
  <c r="S50" i="5"/>
  <c r="R51" i="5"/>
  <c r="S51" i="5" s="1"/>
  <c r="R52" i="5"/>
  <c r="S52" i="5" s="1"/>
  <c r="R53" i="5"/>
  <c r="S53" i="5" s="1"/>
  <c r="R55" i="5"/>
  <c r="S55" i="5" s="1"/>
  <c r="R56" i="5"/>
  <c r="S56" i="5" s="1"/>
  <c r="S57" i="5"/>
  <c r="S58" i="5"/>
  <c r="R59" i="5"/>
  <c r="S59" i="5"/>
  <c r="R60" i="5"/>
  <c r="S60" i="5" s="1"/>
  <c r="S62" i="5"/>
  <c r="R63" i="5"/>
  <c r="S63" i="5" s="1"/>
  <c r="S64" i="5"/>
  <c r="R65" i="5"/>
  <c r="S65" i="5" s="1"/>
  <c r="S66" i="5"/>
  <c r="R67" i="5"/>
  <c r="S67" i="5" s="1"/>
  <c r="S68" i="5"/>
  <c r="R69" i="5"/>
  <c r="S69" i="5" s="1"/>
  <c r="S70" i="5"/>
  <c r="R71" i="5"/>
  <c r="S71" i="5" s="1"/>
  <c r="R72" i="5"/>
  <c r="S72" i="5" s="1"/>
  <c r="R73" i="5"/>
  <c r="S73" i="5" s="1"/>
  <c r="R76" i="5"/>
  <c r="S76" i="5" s="1"/>
  <c r="R78" i="5"/>
  <c r="S78" i="5" s="1"/>
  <c r="R79" i="5"/>
  <c r="S79" i="5" s="1"/>
  <c r="R82" i="5"/>
  <c r="S82" i="5" s="1"/>
  <c r="R83" i="5"/>
  <c r="S83" i="5" s="1"/>
  <c r="R85" i="5"/>
  <c r="S85" i="5" s="1"/>
  <c r="R87" i="5"/>
  <c r="S87" i="5" s="1"/>
  <c r="R89" i="5"/>
  <c r="S89" i="5" s="1"/>
  <c r="O92" i="5"/>
  <c r="P92" i="5" s="1"/>
  <c r="O91" i="5"/>
  <c r="O89" i="5"/>
  <c r="P89" i="5" s="1"/>
  <c r="O87" i="5"/>
  <c r="P87" i="5" s="1"/>
  <c r="O85" i="5"/>
  <c r="P85" i="5" s="1"/>
  <c r="O83" i="5"/>
  <c r="P83" i="5" s="1"/>
  <c r="O82" i="5"/>
  <c r="O79" i="5"/>
  <c r="P79" i="5" s="1"/>
  <c r="O78" i="5"/>
  <c r="P78" i="5" s="1"/>
  <c r="O73" i="5"/>
  <c r="P73" i="5" s="1"/>
  <c r="O72" i="5"/>
  <c r="O71" i="5"/>
  <c r="P71" i="5" s="1"/>
  <c r="O69" i="5"/>
  <c r="P69" i="5" s="1"/>
  <c r="O67" i="5"/>
  <c r="P67" i="5" s="1"/>
  <c r="O65" i="5"/>
  <c r="P65" i="5" s="1"/>
  <c r="O63" i="5"/>
  <c r="P63" i="5" s="1"/>
  <c r="O60" i="5"/>
  <c r="P60" i="5" s="1"/>
  <c r="O59" i="5"/>
  <c r="O56" i="5"/>
  <c r="P56" i="5" s="1"/>
  <c r="O55" i="5"/>
  <c r="P55" i="5" s="1"/>
  <c r="O53" i="5"/>
  <c r="P53" i="5" s="1"/>
  <c r="O52" i="5"/>
  <c r="P52" i="5" s="1"/>
  <c r="O51" i="5"/>
  <c r="P51" i="5" s="1"/>
  <c r="O49" i="5"/>
  <c r="P49" i="5" s="1"/>
  <c r="O47" i="5"/>
  <c r="P47" i="5" s="1"/>
  <c r="O46" i="5"/>
  <c r="P46" i="5" s="1"/>
  <c r="O43" i="5"/>
  <c r="P43" i="5" s="1"/>
  <c r="O40" i="5"/>
  <c r="P40" i="5" s="1"/>
  <c r="O38" i="5"/>
  <c r="P38" i="5" s="1"/>
  <c r="O37" i="5"/>
  <c r="O35" i="5"/>
  <c r="O34" i="5"/>
  <c r="O27" i="5"/>
  <c r="P27" i="5" s="1"/>
  <c r="O25" i="5"/>
  <c r="P25" i="5" s="1"/>
  <c r="O22" i="5"/>
  <c r="P22" i="5" s="1"/>
  <c r="O19" i="5"/>
  <c r="P19" i="5" s="1"/>
  <c r="O16" i="5"/>
  <c r="P16" i="5" s="1"/>
  <c r="O14" i="5"/>
  <c r="P14" i="5" s="1"/>
  <c r="O12" i="5"/>
  <c r="P12" i="5" s="1"/>
  <c r="O11" i="5"/>
  <c r="P11" i="5" s="1"/>
  <c r="O9" i="5"/>
  <c r="P9" i="5" s="1"/>
  <c r="O7" i="5"/>
  <c r="P7" i="5" s="1"/>
  <c r="O6" i="5"/>
  <c r="P6" i="5" s="1"/>
  <c r="O5" i="5"/>
  <c r="P5" i="5" s="1"/>
  <c r="O4" i="5"/>
  <c r="P4" i="5" s="1"/>
  <c r="P91" i="5"/>
  <c r="P82" i="5"/>
  <c r="P74" i="5"/>
  <c r="P72" i="5"/>
  <c r="P70" i="5"/>
  <c r="P68" i="5"/>
  <c r="P66" i="5"/>
  <c r="P64" i="5"/>
  <c r="P62" i="5"/>
  <c r="P61" i="5"/>
  <c r="P59" i="5"/>
  <c r="P58" i="5"/>
  <c r="P57" i="5"/>
  <c r="P50" i="5"/>
  <c r="P48" i="5"/>
  <c r="P44" i="5"/>
  <c r="P37" i="5"/>
  <c r="P35" i="5"/>
  <c r="P34" i="5"/>
  <c r="P32" i="5"/>
  <c r="P31" i="5"/>
  <c r="O30" i="5"/>
  <c r="P30" i="5" s="1"/>
  <c r="O29" i="5"/>
  <c r="P29" i="5" s="1"/>
  <c r="P28" i="5"/>
  <c r="P26" i="5"/>
  <c r="P21" i="5"/>
  <c r="P15" i="5"/>
  <c r="P13" i="5"/>
  <c r="P8" i="5"/>
  <c r="K92" i="5"/>
  <c r="L92" i="5" s="1"/>
  <c r="K91" i="5"/>
  <c r="L91" i="5" s="1"/>
  <c r="K89" i="5"/>
  <c r="L89" i="5" s="1"/>
  <c r="K87" i="5"/>
  <c r="L87" i="5" s="1"/>
  <c r="K85" i="5"/>
  <c r="L85" i="5" s="1"/>
  <c r="K83" i="5"/>
  <c r="L83" i="5" s="1"/>
  <c r="K82" i="5"/>
  <c r="L82" i="5" s="1"/>
  <c r="K79" i="5"/>
  <c r="L79" i="5" s="1"/>
  <c r="K78" i="5"/>
  <c r="L78" i="5" s="1"/>
  <c r="K76" i="5"/>
  <c r="L76" i="5" s="1"/>
  <c r="K73" i="5"/>
  <c r="L73" i="5" s="1"/>
  <c r="K72" i="5"/>
  <c r="L72" i="5" s="1"/>
  <c r="K71" i="5"/>
  <c r="L71" i="5" s="1"/>
  <c r="K69" i="5"/>
  <c r="L69" i="5" s="1"/>
  <c r="K67" i="5"/>
  <c r="K65" i="5"/>
  <c r="L65" i="5" s="1"/>
  <c r="K63" i="5"/>
  <c r="L63" i="5" s="1"/>
  <c r="K60" i="5"/>
  <c r="L60" i="5" s="1"/>
  <c r="K59" i="5"/>
  <c r="K56" i="5"/>
  <c r="L56" i="5" s="1"/>
  <c r="K55" i="5"/>
  <c r="L55" i="5" s="1"/>
  <c r="K53" i="5"/>
  <c r="L53" i="5" s="1"/>
  <c r="K52" i="5"/>
  <c r="L52" i="5" s="1"/>
  <c r="K51" i="5"/>
  <c r="L51" i="5" s="1"/>
  <c r="K49" i="5"/>
  <c r="L49" i="5" s="1"/>
  <c r="K47" i="5"/>
  <c r="L47" i="5" s="1"/>
  <c r="K46" i="5"/>
  <c r="K43" i="5"/>
  <c r="L43" i="5" s="1"/>
  <c r="K40" i="5"/>
  <c r="L40" i="5" s="1"/>
  <c r="K38" i="5"/>
  <c r="L38" i="5" s="1"/>
  <c r="K37" i="5"/>
  <c r="L37" i="5" s="1"/>
  <c r="K35" i="5"/>
  <c r="L35" i="5" s="1"/>
  <c r="K34" i="5"/>
  <c r="L34" i="5" s="1"/>
  <c r="I31" i="5"/>
  <c r="I32" i="5"/>
  <c r="H30" i="5"/>
  <c r="I30" i="5" s="1"/>
  <c r="H29" i="5"/>
  <c r="I29" i="5" s="1"/>
  <c r="L32" i="5"/>
  <c r="K30" i="5"/>
  <c r="L30" i="5" s="1"/>
  <c r="K29" i="5"/>
  <c r="L29" i="5" s="1"/>
  <c r="L28" i="5"/>
  <c r="K27" i="5"/>
  <c r="L27" i="5" s="1"/>
  <c r="L26" i="5"/>
  <c r="K25" i="5"/>
  <c r="L25" i="5" s="1"/>
  <c r="K22" i="5"/>
  <c r="L22" i="5" s="1"/>
  <c r="K19" i="5"/>
  <c r="K16" i="5"/>
  <c r="K14" i="5"/>
  <c r="K12" i="5"/>
  <c r="L12" i="5" s="1"/>
  <c r="K11" i="5"/>
  <c r="K9" i="5"/>
  <c r="L9" i="5" s="1"/>
  <c r="M17" i="5"/>
  <c r="L15" i="5"/>
  <c r="L13" i="5"/>
  <c r="K7" i="5"/>
  <c r="L7" i="5" s="1"/>
  <c r="K6" i="5"/>
  <c r="L6" i="5" s="1"/>
  <c r="K5" i="5"/>
  <c r="L5" i="5" s="1"/>
  <c r="K4" i="5"/>
  <c r="L4" i="5" s="1"/>
  <c r="L61" i="5"/>
  <c r="L62" i="5"/>
  <c r="L64" i="5"/>
  <c r="L66" i="5"/>
  <c r="L67" i="5"/>
  <c r="L68" i="5"/>
  <c r="M68" i="5" s="1"/>
  <c r="L70" i="5"/>
  <c r="L74" i="5"/>
  <c r="I61" i="5"/>
  <c r="I62" i="5"/>
  <c r="I64" i="5"/>
  <c r="I66" i="5"/>
  <c r="M66" i="5" s="1"/>
  <c r="I68" i="5"/>
  <c r="I70" i="5"/>
  <c r="M70" i="5" s="1"/>
  <c r="I74" i="5"/>
  <c r="L57" i="5"/>
  <c r="L58" i="5"/>
  <c r="L59" i="5"/>
  <c r="L50" i="5"/>
  <c r="L48" i="5"/>
  <c r="I48" i="5"/>
  <c r="L46" i="5"/>
  <c r="L44" i="5"/>
  <c r="I44" i="5"/>
  <c r="H43" i="5"/>
  <c r="I43" i="5" s="1"/>
  <c r="M42" i="5"/>
  <c r="M41" i="5"/>
  <c r="H40" i="5"/>
  <c r="I40" i="5" s="1"/>
  <c r="H38" i="5"/>
  <c r="I38" i="5" s="1"/>
  <c r="H37" i="5"/>
  <c r="I37" i="5" s="1"/>
  <c r="H35" i="5"/>
  <c r="I35" i="5" s="1"/>
  <c r="L31" i="5"/>
  <c r="M23" i="5"/>
  <c r="M20" i="5"/>
  <c r="L8" i="5"/>
  <c r="M74" i="5" l="1"/>
  <c r="M62" i="5"/>
  <c r="M61" i="5"/>
  <c r="M48" i="5"/>
  <c r="M64" i="5"/>
  <c r="M31" i="5"/>
  <c r="M29" i="5"/>
  <c r="L19" i="5"/>
  <c r="L14" i="5"/>
  <c r="L16" i="5"/>
  <c r="L21" i="5"/>
  <c r="L11" i="5"/>
  <c r="M32" i="5"/>
  <c r="M37" i="5"/>
  <c r="M43" i="5"/>
  <c r="M40" i="5"/>
  <c r="M44" i="5"/>
  <c r="M30" i="5"/>
  <c r="M35" i="5"/>
  <c r="M38" i="5"/>
  <c r="M10" i="5"/>
  <c r="G40" i="2"/>
  <c r="I40" i="2"/>
  <c r="K40" i="2"/>
  <c r="E40" i="2"/>
  <c r="K34" i="2"/>
  <c r="G34" i="2"/>
  <c r="I34" i="2"/>
  <c r="E34" i="2"/>
  <c r="K83" i="4"/>
  <c r="IQ65410" i="28"/>
  <c r="IP65410" i="28"/>
  <c r="IO65410" i="28"/>
  <c r="IN65410" i="28"/>
  <c r="IM65410" i="28"/>
  <c r="A81" i="28"/>
  <c r="A51" i="28"/>
  <c r="A49" i="28"/>
  <c r="A47" i="28"/>
  <c r="H4" i="5"/>
  <c r="I4" i="5" s="1"/>
  <c r="M4" i="5" s="1"/>
  <c r="H5" i="5"/>
  <c r="I5" i="5" s="1"/>
  <c r="M5" i="5" s="1"/>
  <c r="H6" i="5"/>
  <c r="I6" i="5" s="1"/>
  <c r="M6" i="5" s="1"/>
  <c r="H7" i="5"/>
  <c r="I7" i="5" s="1"/>
  <c r="M7" i="5" s="1"/>
  <c r="M8" i="5"/>
  <c r="H9" i="5"/>
  <c r="I9" i="5" s="1"/>
  <c r="M9" i="5" s="1"/>
  <c r="H11" i="5"/>
  <c r="I11" i="5" s="1"/>
  <c r="H12" i="5"/>
  <c r="I12" i="5" s="1"/>
  <c r="M12" i="5" s="1"/>
  <c r="I13" i="5"/>
  <c r="M13" i="5" s="1"/>
  <c r="H14" i="5"/>
  <c r="I14" i="5" s="1"/>
  <c r="I15" i="5"/>
  <c r="M15" i="5" s="1"/>
  <c r="H16" i="5"/>
  <c r="I16" i="5" s="1"/>
  <c r="H19" i="5"/>
  <c r="I19" i="5" s="1"/>
  <c r="I21" i="5"/>
  <c r="H22" i="5"/>
  <c r="I22" i="5" s="1"/>
  <c r="M22" i="5" s="1"/>
  <c r="H25" i="5"/>
  <c r="I25" i="5" s="1"/>
  <c r="M25" i="5" s="1"/>
  <c r="I26" i="5"/>
  <c r="M26" i="5" s="1"/>
  <c r="H27" i="5"/>
  <c r="I27" i="5" s="1"/>
  <c r="M27" i="5" s="1"/>
  <c r="I28" i="5"/>
  <c r="M28" i="5" s="1"/>
  <c r="H34" i="5"/>
  <c r="I34" i="5" s="1"/>
  <c r="M34" i="5" s="1"/>
  <c r="H46" i="5"/>
  <c r="I46" i="5" s="1"/>
  <c r="M46" i="5" s="1"/>
  <c r="H47" i="5"/>
  <c r="I47" i="5" s="1"/>
  <c r="M47" i="5" s="1"/>
  <c r="H49" i="5"/>
  <c r="I49" i="5" s="1"/>
  <c r="M49" i="5" s="1"/>
  <c r="I50" i="5"/>
  <c r="M50" i="5" s="1"/>
  <c r="H51" i="5"/>
  <c r="I51" i="5" s="1"/>
  <c r="M51" i="5" s="1"/>
  <c r="H52" i="5"/>
  <c r="I52" i="5" s="1"/>
  <c r="M52" i="5" s="1"/>
  <c r="H53" i="5"/>
  <c r="I53" i="5" s="1"/>
  <c r="M53" i="5" s="1"/>
  <c r="H55" i="5"/>
  <c r="I55" i="5" s="1"/>
  <c r="M55" i="5" s="1"/>
  <c r="H56" i="5"/>
  <c r="I56" i="5" s="1"/>
  <c r="M56" i="5" s="1"/>
  <c r="I57" i="5"/>
  <c r="M57" i="5" s="1"/>
  <c r="I58" i="5"/>
  <c r="M58" i="5" s="1"/>
  <c r="H59" i="5"/>
  <c r="I59" i="5" s="1"/>
  <c r="M59" i="5" s="1"/>
  <c r="H60" i="5"/>
  <c r="I60" i="5" s="1"/>
  <c r="M60" i="5" s="1"/>
  <c r="H63" i="5"/>
  <c r="I63" i="5" s="1"/>
  <c r="M63" i="5" s="1"/>
  <c r="H65" i="5"/>
  <c r="I65" i="5" s="1"/>
  <c r="M65" i="5" s="1"/>
  <c r="H67" i="5"/>
  <c r="I67" i="5" s="1"/>
  <c r="M67" i="5" s="1"/>
  <c r="H69" i="5"/>
  <c r="I69" i="5" s="1"/>
  <c r="M69" i="5" s="1"/>
  <c r="H71" i="5"/>
  <c r="I71" i="5" s="1"/>
  <c r="M71" i="5" s="1"/>
  <c r="H72" i="5"/>
  <c r="I72" i="5" s="1"/>
  <c r="M72" i="5" s="1"/>
  <c r="H73" i="5"/>
  <c r="I73" i="5" s="1"/>
  <c r="M73" i="5" s="1"/>
  <c r="H76" i="5"/>
  <c r="I76" i="5" s="1"/>
  <c r="M76" i="5" s="1"/>
  <c r="H78" i="5"/>
  <c r="I78" i="5" s="1"/>
  <c r="M78" i="5" s="1"/>
  <c r="H79" i="5"/>
  <c r="I79" i="5" s="1"/>
  <c r="M79" i="5" s="1"/>
  <c r="H82" i="5"/>
  <c r="I82" i="5" s="1"/>
  <c r="M82" i="5" s="1"/>
  <c r="H83" i="5"/>
  <c r="I83" i="5" s="1"/>
  <c r="M83" i="5" s="1"/>
  <c r="H85" i="5"/>
  <c r="I85" i="5" s="1"/>
  <c r="M85" i="5" s="1"/>
  <c r="H87" i="5"/>
  <c r="I87" i="5" s="1"/>
  <c r="M87" i="5" s="1"/>
  <c r="H89" i="5"/>
  <c r="I89" i="5" s="1"/>
  <c r="M89" i="5" s="1"/>
  <c r="H91" i="5"/>
  <c r="I91" i="5" s="1"/>
  <c r="M91" i="5" s="1"/>
  <c r="H92" i="5"/>
  <c r="I92" i="5" s="1"/>
  <c r="M92" i="5" s="1"/>
  <c r="E4" i="4"/>
  <c r="G4" i="4"/>
  <c r="I4" i="4"/>
  <c r="K4" i="4"/>
  <c r="I15" i="4"/>
  <c r="E15" i="4"/>
  <c r="F15" i="4"/>
  <c r="G15" i="4"/>
  <c r="H15" i="4"/>
  <c r="J15" i="4"/>
  <c r="K15" i="4"/>
  <c r="L15" i="4"/>
  <c r="E18" i="4"/>
  <c r="G18" i="4"/>
  <c r="I18" i="4"/>
  <c r="K18" i="4"/>
  <c r="E26" i="4"/>
  <c r="F26" i="4"/>
  <c r="G26" i="4"/>
  <c r="H26" i="4"/>
  <c r="I26" i="4"/>
  <c r="J26" i="4"/>
  <c r="K26" i="4"/>
  <c r="L26" i="4"/>
  <c r="E30" i="4"/>
  <c r="G30" i="4"/>
  <c r="I30" i="4"/>
  <c r="K30" i="4"/>
  <c r="E38" i="4"/>
  <c r="F38" i="4"/>
  <c r="G38" i="4"/>
  <c r="H38" i="4"/>
  <c r="I38" i="4"/>
  <c r="J38" i="4"/>
  <c r="K38" i="4"/>
  <c r="L38" i="4"/>
  <c r="E40" i="4"/>
  <c r="G40" i="4"/>
  <c r="I40" i="4"/>
  <c r="K40" i="4"/>
  <c r="E48" i="4"/>
  <c r="F48" i="4"/>
  <c r="G48" i="4"/>
  <c r="G100" i="4" s="1"/>
  <c r="H48" i="4"/>
  <c r="I48" i="4"/>
  <c r="J48" i="4"/>
  <c r="K48" i="4"/>
  <c r="L48" i="4"/>
  <c r="E51" i="4"/>
  <c r="G51" i="4"/>
  <c r="I51" i="4"/>
  <c r="K51" i="4"/>
  <c r="E60" i="4"/>
  <c r="G60" i="4"/>
  <c r="I60" i="4"/>
  <c r="K60" i="4"/>
  <c r="E61" i="4"/>
  <c r="G61" i="4"/>
  <c r="I61" i="4"/>
  <c r="K61" i="4"/>
  <c r="E64" i="4"/>
  <c r="G64" i="4"/>
  <c r="I64" i="4"/>
  <c r="K64" i="4"/>
  <c r="E67" i="4"/>
  <c r="G67" i="4"/>
  <c r="I67" i="4"/>
  <c r="K67" i="4"/>
  <c r="E71" i="4"/>
  <c r="G71" i="4"/>
  <c r="I71" i="4"/>
  <c r="K71" i="4"/>
  <c r="E72" i="4"/>
  <c r="G72" i="4"/>
  <c r="I72" i="4"/>
  <c r="K72" i="4"/>
  <c r="E75" i="4"/>
  <c r="G75" i="4"/>
  <c r="I75" i="4"/>
  <c r="K75" i="4"/>
  <c r="E78" i="4"/>
  <c r="G78" i="4"/>
  <c r="I78" i="4"/>
  <c r="K78" i="4"/>
  <c r="E82" i="4"/>
  <c r="G82" i="4"/>
  <c r="I82" i="4"/>
  <c r="K82" i="4"/>
  <c r="E83" i="4"/>
  <c r="G83" i="4"/>
  <c r="I83" i="4"/>
  <c r="E86" i="4"/>
  <c r="G86" i="4"/>
  <c r="I86" i="4"/>
  <c r="K86" i="4"/>
  <c r="E89" i="4"/>
  <c r="G89" i="4"/>
  <c r="I89" i="4"/>
  <c r="K89" i="4"/>
  <c r="E92" i="4"/>
  <c r="G92" i="4"/>
  <c r="I92" i="4"/>
  <c r="K92" i="4"/>
  <c r="E96" i="4"/>
  <c r="G96" i="4"/>
  <c r="I96" i="4"/>
  <c r="K96" i="4"/>
  <c r="E103" i="4"/>
  <c r="G103" i="4"/>
  <c r="I103" i="4"/>
  <c r="K103" i="4"/>
  <c r="E106" i="4"/>
  <c r="G106" i="4"/>
  <c r="I106" i="4"/>
  <c r="K106" i="4"/>
  <c r="G4" i="3"/>
  <c r="I4" i="3"/>
  <c r="K4" i="3"/>
  <c r="G8" i="3"/>
  <c r="I8" i="3"/>
  <c r="K8" i="3"/>
  <c r="G13" i="3"/>
  <c r="I13" i="3"/>
  <c r="K13" i="3"/>
  <c r="G19" i="3"/>
  <c r="I19" i="3"/>
  <c r="K19" i="3"/>
  <c r="M19" i="3"/>
  <c r="G37" i="3"/>
  <c r="I37" i="3"/>
  <c r="K37" i="3"/>
  <c r="M37" i="3"/>
  <c r="G43" i="3"/>
  <c r="I43" i="3"/>
  <c r="K43" i="3"/>
  <c r="M43" i="3"/>
  <c r="E8" i="2"/>
  <c r="E55" i="2" s="1"/>
  <c r="G8" i="2"/>
  <c r="G37" i="2" s="1"/>
  <c r="I8" i="2"/>
  <c r="I46" i="2" s="1"/>
  <c r="K8" i="2"/>
  <c r="K37" i="2" s="1"/>
  <c r="E15" i="2"/>
  <c r="G15" i="2"/>
  <c r="I15" i="2"/>
  <c r="E18" i="2"/>
  <c r="G18" i="2"/>
  <c r="I18" i="2"/>
  <c r="K18" i="2"/>
  <c r="E26" i="2"/>
  <c r="G26" i="2"/>
  <c r="I26" i="2"/>
  <c r="K26" i="2"/>
  <c r="E33" i="2"/>
  <c r="G33" i="2"/>
  <c r="I33" i="2"/>
  <c r="K33" i="2"/>
  <c r="E52" i="2"/>
  <c r="G52" i="2"/>
  <c r="K52" i="2"/>
  <c r="E58" i="2"/>
  <c r="G58" i="2"/>
  <c r="I58" i="2"/>
  <c r="K58" i="2"/>
  <c r="K100" i="4" l="1"/>
  <c r="K97" i="4"/>
  <c r="E100" i="4"/>
  <c r="G97" i="4"/>
  <c r="I100" i="4"/>
  <c r="M16" i="5"/>
  <c r="E97" i="4"/>
  <c r="M14" i="5"/>
  <c r="M21" i="5"/>
  <c r="M19" i="5"/>
  <c r="M11" i="5"/>
  <c r="K43" i="2"/>
  <c r="E49" i="2"/>
  <c r="I37" i="2"/>
  <c r="E37" i="2"/>
  <c r="I49" i="2"/>
  <c r="E43" i="2"/>
  <c r="I43" i="2"/>
  <c r="G43" i="2"/>
  <c r="E46" i="2"/>
  <c r="I55" i="2"/>
  <c r="I97" i="4"/>
  <c r="G55" i="2"/>
  <c r="K55" i="2"/>
  <c r="K49" i="2"/>
  <c r="K46" i="2"/>
  <c r="G49" i="2"/>
  <c r="G46" i="2"/>
</calcChain>
</file>

<file path=xl/comments1.xml><?xml version="1.0" encoding="utf-8"?>
<comments xmlns="http://schemas.openxmlformats.org/spreadsheetml/2006/main">
  <authors>
    <author>Alessandro Odorico</author>
  </authors>
  <commentList>
    <comment ref="F4" authorId="0">
      <text>
        <r>
          <rPr>
            <b/>
            <sz val="9"/>
            <color indexed="81"/>
            <rFont val="Tahoma"/>
            <family val="2"/>
          </rPr>
          <t>Spesa per programma (senza distinzione per titolo)</t>
        </r>
      </text>
    </comment>
    <comment ref="F8" authorId="0">
      <text>
        <r>
          <rPr>
            <b/>
            <sz val="9"/>
            <color indexed="81"/>
            <rFont val="Tahoma"/>
            <family val="2"/>
          </rPr>
          <t>Tit. 1+3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Proventi beni = 
Tit 3, Tip.100, Cat. 300</t>
        </r>
      </text>
    </comment>
    <comment ref="H13" authorId="0">
      <text>
        <r>
          <rPr>
            <b/>
            <sz val="9"/>
            <color indexed="81"/>
            <rFont val="Tahoma"/>
            <family val="2"/>
          </rPr>
          <t>Dato 31,12,2018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7" authorId="0">
      <text>
        <r>
          <rPr>
            <b/>
            <sz val="9"/>
            <color indexed="81"/>
            <rFont val="Tahoma"/>
            <family val="2"/>
          </rPr>
          <t>Non Previsto</t>
        </r>
      </text>
    </comment>
    <comment ref="G50" authorId="0">
      <text>
        <r>
          <rPr>
            <b/>
            <sz val="9"/>
            <color indexed="81"/>
            <rFont val="Tahoma"/>
            <family val="2"/>
          </rPr>
          <t>Dato presunto = anno precedente</t>
        </r>
      </text>
    </comment>
    <comment ref="H50" authorId="0">
      <text>
        <r>
          <rPr>
            <b/>
            <sz val="9"/>
            <color indexed="81"/>
            <rFont val="Tahoma"/>
            <family val="2"/>
          </rPr>
          <t xml:space="preserve">Dato presunto = anno precedente
</t>
        </r>
      </text>
    </comment>
  </commentList>
</comments>
</file>

<file path=xl/comments2.xml><?xml version="1.0" encoding="utf-8"?>
<comments xmlns="http://schemas.openxmlformats.org/spreadsheetml/2006/main">
  <authors>
    <author>Alessandro Odorico</author>
    <author>Autore</author>
  </authors>
  <commentList>
    <comment ref="A2" authorId="0">
      <text>
        <r>
          <rPr>
            <b/>
            <sz val="22"/>
            <color indexed="81"/>
            <rFont val="Tahoma"/>
            <family val="2"/>
          </rPr>
          <t>DEFINIRE NUOVO OBIETTIVO PER IL 2019 E 2020/2021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1" authorId="1">
      <text>
        <r>
          <rPr>
            <sz val="9"/>
            <color indexed="81"/>
            <rFont val="Tahoma"/>
            <family val="2"/>
          </rPr>
          <t xml:space="preserve">
cosa produco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35" authorId="1">
      <text>
        <r>
          <rPr>
            <sz val="9"/>
            <color indexed="81"/>
            <rFont val="Tahoma"/>
            <family val="2"/>
          </rPr>
          <t>indici non strettamente necessari se non si richiama nella finalità il miglioramento temporale</t>
        </r>
      </text>
    </comment>
    <comment ref="A38" authorId="1">
      <text>
        <r>
          <rPr>
            <sz val="9"/>
            <color indexed="81"/>
            <rFont val="Tahoma"/>
            <family val="2"/>
          </rPr>
          <t xml:space="preserve">
costituiscono costo dell' obiettivo i costi diretti a produrlo non già conteggiati nell'attività istituzionale. I costi sono riferiti al titolo primo
</t>
        </r>
      </text>
    </comment>
    <comment ref="A41" authorId="1">
      <text>
        <r>
          <rPr>
            <sz val="9"/>
            <color indexed="81"/>
            <rFont val="Tahoma"/>
            <family val="2"/>
          </rPr>
          <t xml:space="preserve">è la misurazione qualitativa della nostro risultato 
</t>
        </r>
      </text>
    </comment>
    <comment ref="K69" authorId="1">
      <text>
        <r>
          <rPr>
            <sz val="9"/>
            <color indexed="81"/>
            <rFont val="Tahoma"/>
            <family val="2"/>
          </rPr>
          <t xml:space="preserve">
è alternativo alle ore</t>
        </r>
      </text>
    </comment>
  </commentList>
</comments>
</file>

<file path=xl/comments3.xml><?xml version="1.0" encoding="utf-8"?>
<comments xmlns="http://schemas.openxmlformats.org/spreadsheetml/2006/main">
  <authors>
    <author>Autore</author>
  </authors>
  <commentList>
    <comment ref="A31" authorId="0">
      <text>
        <r>
          <rPr>
            <sz val="9"/>
            <color indexed="81"/>
            <rFont val="Tahoma"/>
            <family val="2"/>
          </rPr>
          <t xml:space="preserve">
cosa produco
</t>
        </r>
        <r>
          <rPr>
            <b/>
            <sz val="9"/>
            <color indexed="81"/>
            <rFont val="Tahoma"/>
            <family val="2"/>
          </rPr>
          <t>campo obbligatorio</t>
        </r>
      </text>
    </comment>
    <comment ref="A35" authorId="0">
      <text>
        <r>
          <rPr>
            <sz val="9"/>
            <color indexed="81"/>
            <rFont val="Tahoma"/>
            <family val="2"/>
          </rPr>
          <t>indici non strettamente necessari se non si richiama nella finalità il miglioramento temporale</t>
        </r>
      </text>
    </comment>
    <comment ref="A38" authorId="0">
      <text>
        <r>
          <rPr>
            <sz val="9"/>
            <color indexed="81"/>
            <rFont val="Tahoma"/>
            <family val="2"/>
          </rPr>
          <t xml:space="preserve">
costituiscono costo dell' obiettivo i costi diretti a produrlo non già conteggiati nell'attività istituzionale. I costi sono riferiti al titolo primo
</t>
        </r>
      </text>
    </comment>
    <comment ref="A41" authorId="0">
      <text>
        <r>
          <rPr>
            <sz val="9"/>
            <color indexed="81"/>
            <rFont val="Tahoma"/>
            <family val="2"/>
          </rPr>
          <t xml:space="preserve">è la misurazione qualitativa della nostro risultato 
</t>
        </r>
      </text>
    </comment>
    <comment ref="K69" authorId="0">
      <text>
        <r>
          <rPr>
            <sz val="9"/>
            <color indexed="81"/>
            <rFont val="Tahoma"/>
            <family val="2"/>
          </rPr>
          <t xml:space="preserve">
è alternativo alle ore</t>
        </r>
      </text>
    </comment>
  </commentList>
</comments>
</file>

<file path=xl/sharedStrings.xml><?xml version="1.0" encoding="utf-8"?>
<sst xmlns="http://schemas.openxmlformats.org/spreadsheetml/2006/main" count="925" uniqueCount="433">
  <si>
    <t>Descrizione delle fasi di attuazione</t>
  </si>
  <si>
    <t xml:space="preserve">C3 </t>
  </si>
  <si>
    <t>TISCI Claudio</t>
  </si>
  <si>
    <t>SERVIZI ISTITUZIONALI, GENERALI E DI GESTIONE</t>
  </si>
  <si>
    <t>ORDINE PUBBLICO E SICUREZZA</t>
  </si>
  <si>
    <t>ISTRUZIONE E DIRITTO ALLO STUDIO</t>
  </si>
  <si>
    <t>TUTELA E VALORIZZAZIONE DEI BENI E DELLE ATTIVITÀ CULTURALI</t>
  </si>
  <si>
    <t>POLITICHE GIOVANILI, SPORT E TEMPO LIBERO</t>
  </si>
  <si>
    <t>ASSETTO DEL TERRITORIO ED EDILIZIA ABITATIVA</t>
  </si>
  <si>
    <t>SVILUPPO SOSTENIBILE E TUTELA DEL TERRITORIO E DELL'AMBIENTE</t>
  </si>
  <si>
    <t>TRASPORTI E DIRITTO ALLA MOBILITÀ</t>
  </si>
  <si>
    <t>DIRITTI SOCIALI, POLITICHE SOCIALI E FAMIGLIA</t>
  </si>
  <si>
    <t>SVILUPPO ECONOMICO E COMPETITIVITÀ</t>
  </si>
  <si>
    <t>POLITICHE PER IL LAVORO E LA FORMAZIONE PROFESSIONALE</t>
  </si>
  <si>
    <t>AGRICOLTURA, POLITICHE AGROALIMENTARI E PESCA</t>
  </si>
  <si>
    <t>RELAZIONI INTERNAZIONALI</t>
  </si>
  <si>
    <t>Organi istituzionali</t>
  </si>
  <si>
    <t>Segreteria  Generale</t>
  </si>
  <si>
    <t>Gestione economica, finanziaria, programmazione e provveditorato</t>
  </si>
  <si>
    <t>Gestione delle entrate tributarie e servizi fiscali</t>
  </si>
  <si>
    <t>Gestione dei beni demaniali e patrimoniali</t>
  </si>
  <si>
    <t>Ufficio tecnico</t>
  </si>
  <si>
    <t>Elezioni e consultazioni popolari - Anagrafe e stato civile</t>
  </si>
  <si>
    <t>Statistica e sistemi informativi</t>
  </si>
  <si>
    <t>Altri servizi generali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</si>
  <si>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</si>
  <si>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</si>
  <si>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</si>
  <si>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</si>
  <si>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</si>
  <si>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Servizi ausiliari all’istruzione</t>
  </si>
  <si>
    <t>Valorizzazione dei beni di interesse storico</t>
  </si>
  <si>
    <t>Attività culturali e interventi diversi nel settore culturale</t>
  </si>
  <si>
    <t>Sport e tempo libero</t>
  </si>
  <si>
    <t>Giovani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</si>
  <si>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</si>
  <si>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</si>
  <si>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</si>
  <si>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</si>
  <si>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Rifiuti</t>
  </si>
  <si>
    <t>Servizio idrico integrato</t>
  </si>
  <si>
    <t>Sviluppo sostenibile territorio montano piccoli Comuni</t>
  </si>
  <si>
    <t>Qualità dell'aria e riduzione dell'inquinamento</t>
  </si>
  <si>
    <t>Trasporto pubblico locale</t>
  </si>
  <si>
    <t>Viabilità e infrastrutture stradali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</si>
  <si>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</si>
  <si>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</si>
  <si>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</si>
  <si>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</si>
  <si>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</si>
  <si>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</si>
  <si>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</si>
  <si>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</si>
  <si>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Commercio - reti distributive - tutela dei consumatori</t>
  </si>
  <si>
    <t>Reti e altri servizi di pubblica utilità</t>
  </si>
  <si>
    <t>Servizi per lo sviluppo del mercato del lavoro</t>
  </si>
  <si>
    <t>Sviluppo del settore agricolo e del sistema agroalimentare</t>
  </si>
  <si>
    <t>Relazioni internazionali e Cooperazione allo sviluppo</t>
  </si>
  <si>
    <t>Programma</t>
  </si>
  <si>
    <t>Missione</t>
  </si>
  <si>
    <t>Descrizione programma</t>
  </si>
  <si>
    <t>Spesa programma/abitanti al 31/12</t>
  </si>
  <si>
    <t>Spesa per abitante</t>
  </si>
  <si>
    <t>Formula</t>
  </si>
  <si>
    <t>Capacità di riscossione</t>
  </si>
  <si>
    <t>% copertura costi di gestione del patrimonio comunale</t>
  </si>
  <si>
    <t>Proventi totali derivanti dall'utilizzo del patrimonio/Spesa programma</t>
  </si>
  <si>
    <t xml:space="preserve">Oneri urbanizzazione accertati </t>
  </si>
  <si>
    <t>n. pratiche gestite</t>
  </si>
  <si>
    <t>Spesa media per atto</t>
  </si>
  <si>
    <t>Spesa del Programma/ somma di C.I., variazioni anagrafiche, …</t>
  </si>
  <si>
    <t>Spesa del Programma/ n. postazioni hardware</t>
  </si>
  <si>
    <t>Spesa media per postazione</t>
  </si>
  <si>
    <t>Spesa complessiva del contenzioso</t>
  </si>
  <si>
    <t>Importo capitoli contenziosi</t>
  </si>
  <si>
    <t>n. sanzioni</t>
  </si>
  <si>
    <t>n. sanzioni emesse</t>
  </si>
  <si>
    <t>n. ore servizio esterno/ore complessive di servizio anno</t>
  </si>
  <si>
    <t>Presidio del territorio</t>
  </si>
  <si>
    <t>n. indagini di p.g.</t>
  </si>
  <si>
    <t>n. indagini di polizia giudiziaria</t>
  </si>
  <si>
    <t>Spesa media per utente</t>
  </si>
  <si>
    <t>Spesa del programma/utenti</t>
  </si>
  <si>
    <t>Spesa media per alunno</t>
  </si>
  <si>
    <t>Spesa del programma/n. totale alunni (primaria + secondaria)</t>
  </si>
  <si>
    <t>Spesa media per pasto</t>
  </si>
  <si>
    <t>Spesa della refezione/n. pasti erogati</t>
  </si>
  <si>
    <t>Spesa media per alunno trasportato</t>
  </si>
  <si>
    <t>Spesa trasporto scolastico/n. alunni iscritti al servizio</t>
  </si>
  <si>
    <t xml:space="preserve"> Spesa media mq verde pubblico </t>
  </si>
  <si>
    <t>Importo spesa per verde pubblico/mq verde</t>
  </si>
  <si>
    <t xml:space="preserve"> % raccolta differenziata</t>
  </si>
  <si>
    <t>Q.li raccolta differenziata/quintali totali raccolta rifiuti</t>
  </si>
  <si>
    <t>Spesa media a punto luce</t>
  </si>
  <si>
    <t>Spesa per illuminazione/n. punti di luce totali</t>
  </si>
  <si>
    <t>Spesa per gestione strade/Km strade (escluse strade bianche)</t>
  </si>
  <si>
    <t>Spesa media per gestione strade a KM</t>
  </si>
  <si>
    <t>Spesa media per minore</t>
  </si>
  <si>
    <t>Spesa per interventi minori/n. minori in carico</t>
  </si>
  <si>
    <t>Spesa media per disabile</t>
  </si>
  <si>
    <t>Spesa media per anziani</t>
  </si>
  <si>
    <t>Spesa per interventi disabili/n. disabili in carico</t>
  </si>
  <si>
    <t>Spesa per interventi anziani/n. anziani in carico</t>
  </si>
  <si>
    <t>Spesa del programma/n. utenti</t>
  </si>
  <si>
    <t>Tasso di copertura</t>
  </si>
  <si>
    <t>Proventi totali cimitero/spesa del programma</t>
  </si>
  <si>
    <t>Utile d'esercizio della farmacia</t>
  </si>
  <si>
    <t>Utile d'esercizio</t>
  </si>
  <si>
    <t>VALORE ATTESO ANNO CORRENTE</t>
  </si>
  <si>
    <t>VALORE RAGGIUNTO ANNO CORRENTE</t>
  </si>
  <si>
    <t>Indicatori</t>
  </si>
  <si>
    <t>Spesa per alloggio</t>
  </si>
  <si>
    <t>Spesa del programma/n.alloggi ERP</t>
  </si>
  <si>
    <t>Valore medio contributo</t>
  </si>
  <si>
    <t>Spesa del programma/n.contributi</t>
  </si>
  <si>
    <t>Riscosso/accertato entrate proprie</t>
  </si>
  <si>
    <t xml:space="preserve">ANNO </t>
  </si>
  <si>
    <t>CARATTERISTICHE DELL'ENTE</t>
  </si>
  <si>
    <t>Popolazione</t>
  </si>
  <si>
    <t>Descrizione</t>
  </si>
  <si>
    <t>Popolazione residente al 31/12</t>
  </si>
  <si>
    <t>di cui popolazione straniera</t>
  </si>
  <si>
    <t>nati nell'anno</t>
  </si>
  <si>
    <t>deceduti nell'anno</t>
  </si>
  <si>
    <t>immigrati</t>
  </si>
  <si>
    <t>emigrati</t>
  </si>
  <si>
    <t>Popolazione per fasce d'età ISTAT</t>
  </si>
  <si>
    <t>Popolazione in età prescolare</t>
  </si>
  <si>
    <t>0-6 anni</t>
  </si>
  <si>
    <t>Popolazione in età scuola dell'obbligo</t>
  </si>
  <si>
    <t>7-14 anni</t>
  </si>
  <si>
    <t>Popolazione in forza lavoro</t>
  </si>
  <si>
    <t>15-29 anni</t>
  </si>
  <si>
    <t>Popolazione in età adulta</t>
  </si>
  <si>
    <t>30-65 anni</t>
  </si>
  <si>
    <t>Popolazione in età senile</t>
  </si>
  <si>
    <t>oltre 65 anni</t>
  </si>
  <si>
    <t>Popolazione per fasce d'età Stakeholders</t>
  </si>
  <si>
    <t>Prima infanzia</t>
  </si>
  <si>
    <t>0-3 anni</t>
  </si>
  <si>
    <t>Utenza scolastica</t>
  </si>
  <si>
    <t>4-13 anni</t>
  </si>
  <si>
    <t>Minori</t>
  </si>
  <si>
    <t>0-18 anni</t>
  </si>
  <si>
    <t>15-25 anni</t>
  </si>
  <si>
    <t>Popolazione massima insediabile (da strumento urbanistico vigente)</t>
  </si>
  <si>
    <t>Territorio</t>
  </si>
  <si>
    <t>Superficie in Kmq</t>
  </si>
  <si>
    <t>Frazioni</t>
  </si>
  <si>
    <t>Risorse idriche</t>
  </si>
  <si>
    <t>Laghi</t>
  </si>
  <si>
    <t>Fiumi</t>
  </si>
  <si>
    <t>Viabilità</t>
  </si>
  <si>
    <t>Strade</t>
  </si>
  <si>
    <t>Statali</t>
  </si>
  <si>
    <t>Km</t>
  </si>
  <si>
    <t>Provinciali</t>
  </si>
  <si>
    <t>Comunali</t>
  </si>
  <si>
    <t>Vicinali</t>
  </si>
  <si>
    <t>Autostrade</t>
  </si>
  <si>
    <t>Tot. Km strade</t>
  </si>
  <si>
    <t>STRUTTURA - DATI ECONOMICO PATRIMONIALI</t>
  </si>
  <si>
    <t>Gestione delle Entrate</t>
  </si>
  <si>
    <t>Titoli</t>
  </si>
  <si>
    <t>Accertato</t>
  </si>
  <si>
    <t>Incassato</t>
  </si>
  <si>
    <t>Avanzo applicato</t>
  </si>
  <si>
    <t>FONDO PLURIENNALE VINCOLATO</t>
  </si>
  <si>
    <t xml:space="preserve">1 - Entrate di natura tributaria, contributiva e perequativa </t>
  </si>
  <si>
    <t>2 - Trasferimenti correnti</t>
  </si>
  <si>
    <t>3 - Extratributarie</t>
  </si>
  <si>
    <t>4 - Entrate in conto capitale</t>
  </si>
  <si>
    <t>6 - Accensione di prestiti</t>
  </si>
  <si>
    <t>9 - Entrate per servizi conto terzi e partite di giro</t>
  </si>
  <si>
    <t>Totale  entrate</t>
  </si>
  <si>
    <t>Gestione delle Spese</t>
  </si>
  <si>
    <t>Impegnato</t>
  </si>
  <si>
    <t>Pagato</t>
  </si>
  <si>
    <t>1 - Spesa corrente</t>
  </si>
  <si>
    <t>2 - Spese c/capitale</t>
  </si>
  <si>
    <t>3 - Spese per incemento attività finanziarie (dal 2016)</t>
  </si>
  <si>
    <t>4 - Rimborso di prestiti</t>
  </si>
  <si>
    <t>5 - Chiusura anticipazioni (dal 2016)</t>
  </si>
  <si>
    <t>7 - Spese per servizi conto terzi e partite di giro</t>
  </si>
  <si>
    <t>Totale  spesa</t>
  </si>
  <si>
    <t>Gestione residui</t>
  </si>
  <si>
    <t>Titolo</t>
  </si>
  <si>
    <t>ENTRATE</t>
  </si>
  <si>
    <t>residui attivi</t>
  </si>
  <si>
    <t>riscossione</t>
  </si>
  <si>
    <t xml:space="preserve">Entrate di natura tributaria, contributiva e perequativa </t>
  </si>
  <si>
    <t>Trasferimenti correnti</t>
  </si>
  <si>
    <t>Extratributarie</t>
  </si>
  <si>
    <t>Entrate in conto capitale</t>
  </si>
  <si>
    <t>Accensioni di prestiti</t>
  </si>
  <si>
    <t>Servizi conto terzi</t>
  </si>
  <si>
    <t>Totale  residui su entrate</t>
  </si>
  <si>
    <t>SPESE</t>
  </si>
  <si>
    <t>residui passivi</t>
  </si>
  <si>
    <t>pagamenti</t>
  </si>
  <si>
    <t>Spesa corrente</t>
  </si>
  <si>
    <t>Spese c/capitale</t>
  </si>
  <si>
    <t>Spese per incemento attività finanziarie (D.Lgs. 118/2011)</t>
  </si>
  <si>
    <t>Rimborso di prestiti</t>
  </si>
  <si>
    <t>Chiusura anticipazioni (D.Lgs. 118/2011)</t>
  </si>
  <si>
    <t>Totale  residui su spese</t>
  </si>
  <si>
    <t>Indici per analisi finanziaria</t>
  </si>
  <si>
    <t>Trasferimenti dallo Stato 
(Entrata Tit. 2, Tipologia 1, Categoria 101)</t>
  </si>
  <si>
    <t>Interessi passivi 
(Spesa Tit. 1, Macroaggregato 107)</t>
  </si>
  <si>
    <t>Quota capitale mutui 
(Spesa Tit. 4, Macroaggregato 403)</t>
  </si>
  <si>
    <t>Anticipazioni di cassa</t>
  </si>
  <si>
    <t>Grado di autonomia finanziaria</t>
  </si>
  <si>
    <t>1. Autonomia finanziaria</t>
  </si>
  <si>
    <t>Entrate tributarie+ extratributarie</t>
  </si>
  <si>
    <t>Entrate correnti</t>
  </si>
  <si>
    <t>2.Autonomia impositiva</t>
  </si>
  <si>
    <t>Entrate tributarie</t>
  </si>
  <si>
    <t>3.Dipendenza erariale</t>
  </si>
  <si>
    <t>Trasferimenti correnti statali</t>
  </si>
  <si>
    <t>Grado di rigidità del Bilancio</t>
  </si>
  <si>
    <t>1. Rigidità strutturale</t>
  </si>
  <si>
    <t>Spesa personale+rimborso mutui(cap+int)</t>
  </si>
  <si>
    <t>2. Rigidità per costo personale</t>
  </si>
  <si>
    <t>Spesa complessiva personale</t>
  </si>
  <si>
    <t>3. Rigidità per indebitamento</t>
  </si>
  <si>
    <t>Rimborso mutui (cap+int)</t>
  </si>
  <si>
    <t>Pressione fiscale ed erariale pro-capite</t>
  </si>
  <si>
    <t>1. Pressione entrate proprie pro-capite</t>
  </si>
  <si>
    <t>Numero abitanti</t>
  </si>
  <si>
    <t>2. Pressione tributaria pro-capite</t>
  </si>
  <si>
    <t>3. Indebitamento locale pro-capite</t>
  </si>
  <si>
    <t>Rimborso mutui(cap+int)</t>
  </si>
  <si>
    <t>4. Trasferimenti erariali pro-capite</t>
  </si>
  <si>
    <t>Capacità gestionale</t>
  </si>
  <si>
    <t>1. Incidenza residui attivi</t>
  </si>
  <si>
    <t xml:space="preserve">Residui attivi </t>
  </si>
  <si>
    <t>Totale accertamenti</t>
  </si>
  <si>
    <t>2. Incidenza residui passivi</t>
  </si>
  <si>
    <t>Residui passivi</t>
  </si>
  <si>
    <t>Totale impegni</t>
  </si>
  <si>
    <t>3. Velocità di riscossione entrate proprie</t>
  </si>
  <si>
    <t>Riscossioni titoli 1 + 3</t>
  </si>
  <si>
    <t>Accertamenti titoli 1 + 3</t>
  </si>
  <si>
    <t>4. Velocità di pagamenti spese correnti</t>
  </si>
  <si>
    <t>Pagamenti titolo 1</t>
  </si>
  <si>
    <t>Impegni titolo 1</t>
  </si>
  <si>
    <t>STRUTTURA - ORGANIZZAZIONE</t>
  </si>
  <si>
    <t>Personale in servizio</t>
  </si>
  <si>
    <t>Dirigenti (Segretario comunale)</t>
  </si>
  <si>
    <t>Posizioni Organizzative</t>
  </si>
  <si>
    <t>Dipendenti</t>
  </si>
  <si>
    <t>Totale Personale in servizio</t>
  </si>
  <si>
    <t>Età media del personale</t>
  </si>
  <si>
    <t>Totale Età Media</t>
  </si>
  <si>
    <t>Indici di assenza</t>
  </si>
  <si>
    <t>Malattia + Ferie + Altro</t>
  </si>
  <si>
    <t>Malattia + Altro</t>
  </si>
  <si>
    <t>Indici per la spesa del Personale</t>
  </si>
  <si>
    <t xml:space="preserve">Spesa complessiva per il personale </t>
  </si>
  <si>
    <t>Spesa per la formazione (stanziato)</t>
  </si>
  <si>
    <t>Spesa per la formazione (impegnato)</t>
  </si>
  <si>
    <t>SPESA PER IL PERSONALE</t>
  </si>
  <si>
    <t>1. Spesa personale su spesa corrente</t>
  </si>
  <si>
    <t>Spese Correnti</t>
  </si>
  <si>
    <t>2. Spesa media del personale</t>
  </si>
  <si>
    <t>Totale personale in servizio</t>
  </si>
  <si>
    <t>3. Spesa personale pro-capite</t>
  </si>
  <si>
    <t>4. Rapporto dipendenti su popolazione</t>
  </si>
  <si>
    <t>5. Rapporto dirigenti su dipendenti</t>
  </si>
  <si>
    <t>Numero dirigenti</t>
  </si>
  <si>
    <t>6. Rapporto P.O. su dipendenti</t>
  </si>
  <si>
    <t>Numero Posizioni Organizzative</t>
  </si>
  <si>
    <t>7. Capacità di spesa su formazione</t>
  </si>
  <si>
    <t>Spesa per formazione impegnata</t>
  </si>
  <si>
    <t>Spesa per formazione stanziata</t>
  </si>
  <si>
    <t>8. Spesa media formazione</t>
  </si>
  <si>
    <t>Spesa per formazione</t>
  </si>
  <si>
    <t>9. Spesa formazione su spesa personale</t>
  </si>
  <si>
    <t>N.</t>
  </si>
  <si>
    <t xml:space="preserve">AREA ORGANIZZATIVA    </t>
  </si>
  <si>
    <t xml:space="preserve">Descrizione PROGRAMMI/PROCESSI </t>
  </si>
  <si>
    <t>MISSIONE</t>
  </si>
  <si>
    <t>Centro di Responsabilità:</t>
  </si>
  <si>
    <t>TEMPI :</t>
  </si>
  <si>
    <t>Altri Centri di Responsabilità coinvolti:</t>
  </si>
  <si>
    <t>X</t>
  </si>
  <si>
    <t>Titolo Obiettivo gestionale PEG/PERFORMANCE</t>
  </si>
  <si>
    <t>Descrizione obiettivo</t>
  </si>
  <si>
    <t>INDICATORI DI RISULTATO</t>
  </si>
  <si>
    <t>Indicatori di Efficacia Quantitativa</t>
  </si>
  <si>
    <t>Scostamento</t>
  </si>
  <si>
    <t>Indicatori Temporali</t>
  </si>
  <si>
    <t>Indicatori di Efficienza</t>
  </si>
  <si>
    <t>Indici di Efficacia Qualitativa</t>
  </si>
  <si>
    <t>CRONOPROGRAMMA</t>
  </si>
  <si>
    <t>FASI E TEMPI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</si>
  <si>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</si>
  <si>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</si>
  <si>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</si>
  <si>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</si>
  <si>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</si>
  <si>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</si>
  <si>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</si>
  <si>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</si>
  <si>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</si>
  <si>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</si>
  <si>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</si>
  <si>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</si>
  <si>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PERSONALE COINVOLTO NELL'OBIETTIVO</t>
  </si>
  <si>
    <t>Cat.</t>
  </si>
  <si>
    <t>Cognome e Nome</t>
  </si>
  <si>
    <t>n° ore dedicate</t>
  </si>
  <si>
    <t>% tempo dedicato</t>
  </si>
  <si>
    <t>Costo della risorsa</t>
  </si>
  <si>
    <t>COSTO DELLE RISORSE INTERNE</t>
  </si>
  <si>
    <t>RISORSE AGGIUNTIVE UTILIZZATE</t>
  </si>
  <si>
    <t>Tipologia</t>
  </si>
  <si>
    <t>Costo</t>
  </si>
  <si>
    <t>COSTO COMPLESSIVO DELL'OBIETTIVO</t>
  </si>
  <si>
    <t>DES</t>
  </si>
  <si>
    <t>TYP</t>
  </si>
  <si>
    <t>ATT</t>
  </si>
  <si>
    <t>VA</t>
  </si>
  <si>
    <t>ADD</t>
  </si>
  <si>
    <t>-</t>
  </si>
  <si>
    <t>x</t>
  </si>
  <si>
    <t>NUMERATORE</t>
  </si>
  <si>
    <t>DENOMINATORE</t>
  </si>
  <si>
    <t>TUTELA DELLA SALUTE</t>
  </si>
  <si>
    <t>Ulteriori spese in materia sanitaria</t>
  </si>
  <si>
    <t>Sostegno all'occupazione</t>
  </si>
  <si>
    <t>FONDI E ACCANTONAMENTI</t>
  </si>
  <si>
    <t>DEBITO PUBBLICO</t>
  </si>
  <si>
    <t>Quota interessi ammortamento mutui e prestiti obbligazionari</t>
  </si>
  <si>
    <t>Quota capitale ammortamento mutui e prestiti obbligazionari</t>
  </si>
  <si>
    <t>Fondo di riserva</t>
  </si>
  <si>
    <t>Fondo crediti di dubbia esigibilità</t>
  </si>
  <si>
    <t>Altri fondi</t>
  </si>
  <si>
    <t>1,2,3</t>
  </si>
  <si>
    <t>Fondo di riserva, FCDE, altri fondi</t>
  </si>
  <si>
    <t>Aree protette, parchi naturali, protezione naturalistica e forestazione</t>
  </si>
  <si>
    <t>Interventi per le famiglie</t>
  </si>
  <si>
    <r>
      <t>Soccorso civile</t>
    </r>
    <r>
      <rPr>
        <sz val="11"/>
        <color indexed="8"/>
        <rFont val="Calibri"/>
        <family val="2"/>
      </rPr>
      <t xml:space="preserve"> </t>
    </r>
  </si>
  <si>
    <t>Sistema di protezione civile</t>
  </si>
  <si>
    <t>Obiettivo gestionale n° 1</t>
  </si>
  <si>
    <t xml:space="preserve">SCOSTAMENTO </t>
  </si>
  <si>
    <t>Spesa del nido/ n. iscritti nido</t>
  </si>
  <si>
    <t>Oneri urbanizzazione accertati</t>
  </si>
  <si>
    <t>NP</t>
  </si>
  <si>
    <t>Programma: 4 - gestione entrate tributarie e servizi fiscali</t>
  </si>
  <si>
    <t>MISSIONE 1 - Servizi istituzionali, generali e di gestione</t>
  </si>
  <si>
    <t>Cinzia Geremia - Istruttore uff. tributi</t>
  </si>
  <si>
    <t>% di partecipazione</t>
  </si>
  <si>
    <t>Soggetto esterno</t>
  </si>
  <si>
    <t>D4</t>
  </si>
  <si>
    <t>Obiettivo gestionale n° 2</t>
  </si>
  <si>
    <t>Indirizzo Strategico DUP:</t>
  </si>
  <si>
    <t>Obj Operativo DUP:</t>
  </si>
  <si>
    <t>Programma: 6 - Ufficio Tecnico</t>
  </si>
  <si>
    <t>Reclami pervenuti</t>
  </si>
  <si>
    <t>C3</t>
  </si>
  <si>
    <t xml:space="preserve"> (DIA, SCIA, CILA, permessi di costruire,atti suap aut. paessaggistiche)</t>
  </si>
  <si>
    <t>ridurre i tempi di istruttoria</t>
  </si>
  <si>
    <t xml:space="preserve">mantenere in continuo aggiornamento il database per quanto riguarda la modulistica </t>
  </si>
  <si>
    <t>semplificare l'iter burocratico dei richiedenti con il miglioramento del portale front office</t>
  </si>
  <si>
    <t>Serv. Amministrativo</t>
  </si>
  <si>
    <t>Serv. Sociali</t>
  </si>
  <si>
    <t>Serv. Finanziario</t>
  </si>
  <si>
    <t>Serv. Tecnico</t>
  </si>
  <si>
    <t>Serv. Polizia municipale</t>
  </si>
  <si>
    <t>TUTELA E VALORIZZ. BENI E ATTIVITÀ CULTURALI</t>
  </si>
  <si>
    <t>E DELL'AMBIENTE</t>
  </si>
  <si>
    <t>SVILUPPO SOSTENIBILE E TUTELA DEL TERRITORIO</t>
  </si>
  <si>
    <t>Formazione professionale</t>
  </si>
  <si>
    <t>riscossioni</t>
  </si>
  <si>
    <t>Spesa del personale 
(Spesa Tit. 1, Macroaggregato 101 -FPV)</t>
  </si>
  <si>
    <t>n. ab. 2020</t>
  </si>
  <si>
    <t>n. ab. 2019 (preventivo)</t>
  </si>
  <si>
    <t>n. ab. 2019 (consuntivo)</t>
  </si>
  <si>
    <t>n. ab. 2021</t>
  </si>
  <si>
    <t>Anag</t>
  </si>
  <si>
    <t>Servizio Amministrativo e Servizio Tecnico</t>
  </si>
  <si>
    <t>Attivazione del sistema PagoPA attraverso il portale PiemontePay della Regione</t>
  </si>
  <si>
    <t>Stanziamento delle risorse necessarie (attivazione interfaccia di collegamento tra gestionale Ente e portale Piemontepay) oltre a costi di gestione 2020/2021</t>
  </si>
  <si>
    <t>N° tipologie di entrate gestite</t>
  </si>
  <si>
    <t>N° operazioni effettuate tramite il portale</t>
  </si>
  <si>
    <t>ATTESO 2019</t>
  </si>
  <si>
    <t>RAGGIUNTO 2019</t>
  </si>
  <si>
    <t>Cristina Brondani - Istruttore Segreteria</t>
  </si>
  <si>
    <t>SISCOM Srl - Fornitura interfaccia e formazione per collegamento gestionale Ente al portale dei pagamenti</t>
  </si>
  <si>
    <t>Approvazione accordo con la Regione Piemonte per adesione al sistema PiemontePAY</t>
  </si>
  <si>
    <t>Espletamento fasi previste dalla check-list Regionale (perfezionamento accordo, fornitura informazioni di base, partecipazione a seminario tecnico, piano attivazione, censimento IBAN, configurazione e test, mitoraggio, formazione su PiemontePAY, avviamento)</t>
  </si>
  <si>
    <t>Formazione all'uso dell'interfaccia tra gestionale Comune (SISCOM SpA) e portale PiemontePAY</t>
  </si>
  <si>
    <t>Regione Piemonte</t>
  </si>
  <si>
    <t xml:space="preserve">Rispetto tempistica fasi di attuazione 1-2-3-4-5-6 </t>
  </si>
  <si>
    <t>Adeguata informazione ai cittadini attraverso il sito internet istituzionale</t>
  </si>
  <si>
    <t>Attivazione servizi di pagamento per i cittadini e registrazione degli incassi</t>
  </si>
  <si>
    <t>Servizio Finanziario</t>
  </si>
  <si>
    <t>N° operazioni registrate in contabilità</t>
  </si>
  <si>
    <t>Il Comune di Sandigliano all'atto dell'adesione al sistema PagoPA ha nominato il Responsabile / Referente dell'Ente nella figura del Resp.Servizio Finanziario e individuato la Regione Piemonte come intermediario tecnologico. Il presente obiettivo mira a rendere disponibili molteplici canali di pagamento sia fisici che elettronici per agevolare i cittadini nelle operazioni di pagamento nei confronti dell'amministrazione locale. Compatibilmente con le tempistiche della Regione l'obiettivo è di rendere operativi i servizi del portale ed estenderli alle principali entrate del Comune. A questo proposito sono coinvolti anche i Responsabili dei Servizi Amministrativi e Ufficio Tecnico in base alle entrate di propria competenza che transiteranno dal sistema PagoPA</t>
  </si>
  <si>
    <t>INTRODUZIONE E ATTIVAZIONE SISTEMA PAGO.PA</t>
  </si>
  <si>
    <t>Alessandra Botto - Resp. Serv. Amministrativi</t>
  </si>
  <si>
    <t>Nanni Patteri - Resp. Serv. Tecnico</t>
  </si>
  <si>
    <t>Alessandro Odorico - Resp. Serv. Finanz.</t>
  </si>
  <si>
    <t>Andrea Cillo - Agente Polizia Locale</t>
  </si>
  <si>
    <t>Screnci Rita - Operatore serv. Amministrativi</t>
  </si>
  <si>
    <t>Compartecipazione alle spese di gestione del portale PiemontePAY - Spesa prevista solo per anni 2020 (€ 150) e 2021 (€ 350)</t>
  </si>
  <si>
    <t xml:space="preserve"> </t>
  </si>
  <si>
    <t>Mantenimento standard qualitativi e temporali del rilascio atti finali SUAP e permessi di costruire</t>
  </si>
  <si>
    <t>Obiettivo di mantenimento</t>
  </si>
  <si>
    <t>Servizio Tecnico</t>
  </si>
  <si>
    <t>n° giorni per rilascio provvedimento finale (dalla data di completamento istruttoria)</t>
  </si>
  <si>
    <t>L'obiettivo si propone di mantenere un elevato standard qualitativo e temporale nei procedimenti finalizzati al rilascio di atti dell'Ufficio SUAP (limitatamente a Impianti produttivi, commerciali, AUA...) e ufficio Tecnico concernenti il provvedimento unico finale e permesso di costruire. Tale obiettivo sarà il risultato della diminuzione dei tempi di attesa per le richieste di integrazioni e per il rilascio finale. Il raggiungimento dell'obiettivo è chiaramente correlato ai pareri degli Enti estrni coinvolti per quanto concerne il SUAP.</t>
  </si>
  <si>
    <t>n° pratiche trattate (edilizia + Impianti produttivi, commerciali, AUA)</t>
  </si>
  <si>
    <t>Attivazione del sistema PagoPA attraverso il portale PiemontePay</t>
  </si>
  <si>
    <t>B6</t>
  </si>
  <si>
    <t>Simonetti Paola - Operat. servizi demogr-cimiteriali</t>
  </si>
  <si>
    <t>B5</t>
  </si>
  <si>
    <t>C5</t>
  </si>
  <si>
    <t xml:space="preserve">D </t>
  </si>
  <si>
    <t>Patteri Nanni</t>
  </si>
  <si>
    <t>C</t>
  </si>
  <si>
    <t>Cillo Andrea</t>
  </si>
  <si>
    <t>Brondani Cristina</t>
  </si>
  <si>
    <t>B</t>
  </si>
  <si>
    <t>Screnci Rita</t>
  </si>
  <si>
    <t xml:space="preserve"> Accertato</t>
  </si>
  <si>
    <t xml:space="preserve">residui attivi </t>
  </si>
  <si>
    <t xml:space="preserve">residui passivi </t>
  </si>
  <si>
    <t>5 - Entrate da riduzione attività finanziarie</t>
  </si>
  <si>
    <t>PREVENTIVO</t>
  </si>
  <si>
    <t>CONSUNTIVO</t>
  </si>
  <si>
    <t>1 dip. x 11 mesi (termine 30/11/2019)+ 1 dip. x 10 mesi (genn-giu+sett-dic)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</si>
</sst>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7" formatCode="&quot;€&quot;\ #,##0.00;\-&quot;€&quot;\ #,##0.00"/>
    <numFmt numFmtId="41" formatCode="_-* #,##0_-;\-* #,##0_-;_-* &quot;-&quot;_-;_-@_-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[$€-2]\ * #,##0.00_-;\-[$€-2]\ * #,##0.00_-;_-[$€-2]\ * &quot;-&quot;??_-"/>
    <numFmt numFmtId="166" formatCode="_(&quot;L.&quot;* #,##0.00_);_(&quot;L.&quot;* \(#,##0.00\);_(&quot;L.&quot;* &quot;-&quot;??_);_(@_)"/>
    <numFmt numFmtId="167" formatCode="&quot;€&quot;\ #,##0.00"/>
    <numFmt numFmtId="168" formatCode="#,##0.00_ ;\-#,##0.00\ "/>
    <numFmt numFmtId="169" formatCode="_-* #,##0_-;\-* #,##0_-;_-* &quot;-&quot;??_-;_-@_-"/>
    <numFmt numFmtId="170" formatCode="#,##0_ ;\-#,##0\ "/>
  </numFmts>
  <fonts count="4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0"/>
      <name val="Tahoma"/>
      <family val="2"/>
    </font>
    <font>
      <sz val="8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sz val="8"/>
      <color indexed="10"/>
      <name val="Tahoma"/>
      <family val="2"/>
    </font>
    <font>
      <sz val="10"/>
      <color indexed="10"/>
      <name val="Tahoma"/>
      <family val="2"/>
    </font>
    <font>
      <b/>
      <sz val="8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u/>
      <sz val="10"/>
      <name val="Tahoma"/>
      <family val="2"/>
    </font>
    <font>
      <sz val="9"/>
      <color indexed="10"/>
      <name val="Tahoma"/>
      <family val="2"/>
    </font>
    <font>
      <b/>
      <sz val="10"/>
      <name val="Arial"/>
      <family val="2"/>
    </font>
    <font>
      <sz val="14"/>
      <name val="Tahoma"/>
      <family val="2"/>
    </font>
    <font>
      <sz val="11"/>
      <color indexed="8"/>
      <name val="Calibri"/>
      <family val="2"/>
    </font>
    <font>
      <b/>
      <i/>
      <sz val="12"/>
      <color indexed="8"/>
      <name val="Calibri"/>
      <family val="2"/>
    </font>
    <font>
      <b/>
      <sz val="10"/>
      <color indexed="9"/>
      <name val="Tahoma"/>
      <family val="2"/>
    </font>
    <font>
      <sz val="8"/>
      <color indexed="8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11"/>
      <color indexed="9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FF0000"/>
      <name val="Tahoma"/>
      <family val="2"/>
    </font>
    <font>
      <b/>
      <sz val="11"/>
      <color theme="1"/>
      <name val="Calibri"/>
      <family val="2"/>
      <scheme val="minor"/>
    </font>
    <font>
      <b/>
      <i/>
      <sz val="10"/>
      <color indexed="8"/>
      <name val="Calibri"/>
      <family val="2"/>
    </font>
    <font>
      <sz val="10"/>
      <color indexed="8"/>
      <name val="Calibri"/>
      <family val="2"/>
    </font>
    <font>
      <strike/>
      <sz val="11"/>
      <color theme="1"/>
      <name val="Calibri"/>
      <family val="2"/>
      <scheme val="minor"/>
    </font>
    <font>
      <strike/>
      <sz val="10"/>
      <name val="Arial"/>
      <family val="2"/>
    </font>
    <font>
      <b/>
      <sz val="8"/>
      <color indexed="10"/>
      <name val="Tahoma"/>
      <family val="2"/>
    </font>
    <font>
      <sz val="10"/>
      <name val="Times New Roman"/>
      <family val="1"/>
    </font>
    <font>
      <sz val="8"/>
      <name val="Arial"/>
      <family val="2"/>
    </font>
    <font>
      <b/>
      <sz val="22"/>
      <color indexed="81"/>
      <name val="Tahoma"/>
      <family val="2"/>
    </font>
    <font>
      <sz val="9"/>
      <name val="Arial"/>
      <family val="2"/>
    </font>
    <font>
      <sz val="10"/>
      <name val="Arial"/>
    </font>
    <font>
      <sz val="10"/>
      <name val="Times New Roman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A7F9CE"/>
        <bgColor indexed="64"/>
      </patternFill>
    </fill>
    <fill>
      <patternFill patternType="solid">
        <fgColor rgb="FF00B050"/>
        <bgColor indexed="64"/>
      </patternFill>
    </fill>
  </fills>
  <borders count="12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8">
    <xf numFmtId="0" fontId="0" fillId="0" borderId="0"/>
    <xf numFmtId="165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5" fillId="0" borderId="0"/>
    <xf numFmtId="0" fontId="6" fillId="0" borderId="0"/>
    <xf numFmtId="166" fontId="4" fillId="0" borderId="0" applyFont="0" applyFill="0" applyBorder="0" applyAlignment="0" applyProtection="0"/>
    <xf numFmtId="44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8" fillId="0" borderId="0"/>
    <xf numFmtId="43" fontId="3" fillId="0" borderId="0" applyFont="0" applyFill="0" applyBorder="0" applyAlignment="0" applyProtection="0"/>
    <xf numFmtId="0" fontId="3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42" fillId="0" borderId="0"/>
    <xf numFmtId="0" fontId="43" fillId="0" borderId="0"/>
    <xf numFmtId="43" fontId="42" fillId="0" borderId="0" applyFont="0" applyFill="0" applyBorder="0" applyAlignment="0" applyProtection="0"/>
  </cellStyleXfs>
  <cellXfs count="1020">
    <xf numFmtId="0" fontId="0" fillId="0" borderId="0" xfId="0"/>
    <xf numFmtId="0" fontId="0" fillId="0" borderId="0" xfId="0" applyAlignment="1">
      <alignment wrapText="1"/>
    </xf>
    <xf numFmtId="0" fontId="7" fillId="0" borderId="1" xfId="7" applyFont="1" applyBorder="1" applyAlignment="1">
      <alignment horizontal="center"/>
    </xf>
    <xf numFmtId="0" fontId="8" fillId="0" borderId="2" xfId="7" applyFont="1" applyBorder="1" applyAlignment="1">
      <alignment horizontal="center"/>
    </xf>
    <xf numFmtId="0" fontId="6" fillId="0" borderId="0" xfId="7" applyFont="1"/>
    <xf numFmtId="10" fontId="6" fillId="0" borderId="0" xfId="7" applyNumberFormat="1" applyFont="1"/>
    <xf numFmtId="0" fontId="9" fillId="0" borderId="0" xfId="7" applyFont="1"/>
    <xf numFmtId="0" fontId="7" fillId="2" borderId="3" xfId="7" applyFont="1" applyFill="1" applyBorder="1" applyAlignment="1">
      <alignment vertical="center"/>
    </xf>
    <xf numFmtId="0" fontId="7" fillId="2" borderId="4" xfId="7" applyFont="1" applyFill="1" applyBorder="1" applyAlignment="1">
      <alignment vertical="center"/>
    </xf>
    <xf numFmtId="1" fontId="7" fillId="2" borderId="5" xfId="7" applyNumberFormat="1" applyFont="1" applyFill="1" applyBorder="1" applyAlignment="1" applyProtection="1">
      <alignment vertical="center" wrapText="1"/>
      <protection locked="0"/>
    </xf>
    <xf numFmtId="1" fontId="7" fillId="2" borderId="6" xfId="7" applyNumberFormat="1" applyFont="1" applyFill="1" applyBorder="1" applyAlignment="1" applyProtection="1">
      <alignment vertical="center" wrapText="1"/>
      <protection locked="0"/>
    </xf>
    <xf numFmtId="0" fontId="7" fillId="2" borderId="5" xfId="7" applyFont="1" applyFill="1" applyBorder="1" applyAlignment="1">
      <alignment vertical="center"/>
    </xf>
    <xf numFmtId="1" fontId="7" fillId="2" borderId="4" xfId="7" applyNumberFormat="1" applyFont="1" applyFill="1" applyBorder="1" applyAlignment="1" applyProtection="1">
      <alignment vertical="center" wrapText="1"/>
      <protection locked="0"/>
    </xf>
    <xf numFmtId="0" fontId="6" fillId="0" borderId="0" xfId="7" applyFont="1" applyFill="1"/>
    <xf numFmtId="0" fontId="7" fillId="2" borderId="7" xfId="7" applyFont="1" applyFill="1" applyBorder="1" applyAlignment="1" applyProtection="1">
      <alignment vertical="center" wrapText="1"/>
      <protection locked="0"/>
    </xf>
    <xf numFmtId="0" fontId="7" fillId="2" borderId="1" xfId="7" applyFont="1" applyFill="1" applyBorder="1" applyAlignment="1" applyProtection="1">
      <alignment vertical="center" wrapText="1"/>
      <protection locked="0"/>
    </xf>
    <xf numFmtId="0" fontId="6" fillId="0" borderId="8" xfId="7" applyFont="1" applyFill="1" applyBorder="1" applyAlignment="1"/>
    <xf numFmtId="0" fontId="6" fillId="0" borderId="9" xfId="7" applyFont="1" applyFill="1" applyBorder="1" applyAlignment="1"/>
    <xf numFmtId="0" fontId="6" fillId="0" borderId="10" xfId="7" applyFont="1" applyFill="1" applyBorder="1" applyAlignment="1"/>
    <xf numFmtId="0" fontId="6" fillId="0" borderId="11" xfId="7" applyFont="1" applyBorder="1"/>
    <xf numFmtId="0" fontId="6" fillId="0" borderId="12" xfId="7" applyFont="1" applyBorder="1"/>
    <xf numFmtId="0" fontId="6" fillId="0" borderId="0" xfId="7" applyFont="1" applyAlignment="1">
      <alignment horizontal="left"/>
    </xf>
    <xf numFmtId="0" fontId="6" fillId="0" borderId="0" xfId="7" applyFont="1" applyFill="1" applyBorder="1" applyAlignment="1"/>
    <xf numFmtId="0" fontId="14" fillId="2" borderId="15" xfId="7" applyFont="1" applyFill="1" applyBorder="1" applyAlignment="1" applyProtection="1">
      <alignment horizontal="center" vertical="center"/>
      <protection hidden="1"/>
    </xf>
    <xf numFmtId="0" fontId="9" fillId="2" borderId="15" xfId="7" applyFont="1" applyFill="1" applyBorder="1" applyAlignment="1" applyProtection="1">
      <alignment horizontal="center" vertical="center"/>
      <protection hidden="1"/>
    </xf>
    <xf numFmtId="0" fontId="9" fillId="3" borderId="16" xfId="7" applyFont="1" applyFill="1" applyBorder="1" applyAlignment="1" applyProtection="1">
      <alignment horizontal="center" vertical="center"/>
      <protection hidden="1"/>
    </xf>
    <xf numFmtId="167" fontId="9" fillId="0" borderId="15" xfId="7" applyNumberFormat="1" applyFont="1" applyFill="1" applyBorder="1" applyAlignment="1" applyProtection="1">
      <alignment vertical="center"/>
      <protection locked="0"/>
    </xf>
    <xf numFmtId="167" fontId="9" fillId="4" borderId="15" xfId="7" applyNumberFormat="1" applyFont="1" applyFill="1" applyBorder="1" applyProtection="1">
      <protection hidden="1"/>
    </xf>
    <xf numFmtId="167" fontId="9" fillId="5" borderId="15" xfId="7" applyNumberFormat="1" applyFont="1" applyFill="1" applyBorder="1" applyAlignment="1" applyProtection="1">
      <alignment vertical="center"/>
      <protection locked="0"/>
    </xf>
    <xf numFmtId="167" fontId="9" fillId="3" borderId="15" xfId="7" applyNumberFormat="1" applyFont="1" applyFill="1" applyBorder="1" applyAlignment="1" applyProtection="1">
      <alignment vertical="center"/>
      <protection locked="0"/>
    </xf>
    <xf numFmtId="167" fontId="9" fillId="4" borderId="16" xfId="7" applyNumberFormat="1" applyFont="1" applyFill="1" applyBorder="1" applyProtection="1">
      <protection hidden="1"/>
    </xf>
    <xf numFmtId="167" fontId="9" fillId="0" borderId="16" xfId="7" applyNumberFormat="1" applyFont="1" applyFill="1" applyBorder="1" applyAlignment="1" applyProtection="1">
      <alignment vertical="center"/>
      <protection locked="0"/>
    </xf>
    <xf numFmtId="167" fontId="9" fillId="3" borderId="16" xfId="7" applyNumberFormat="1" applyFont="1" applyFill="1" applyBorder="1" applyAlignment="1" applyProtection="1">
      <alignment vertical="center"/>
      <protection locked="0"/>
    </xf>
    <xf numFmtId="4" fontId="6" fillId="0" borderId="0" xfId="7" applyNumberFormat="1" applyFont="1"/>
    <xf numFmtId="167" fontId="14" fillId="2" borderId="17" xfId="7" applyNumberFormat="1" applyFont="1" applyFill="1" applyBorder="1" applyAlignment="1" applyProtection="1">
      <alignment vertical="center"/>
    </xf>
    <xf numFmtId="167" fontId="14" fillId="2" borderId="18" xfId="7" applyNumberFormat="1" applyFont="1" applyFill="1" applyBorder="1" applyAlignment="1" applyProtection="1">
      <alignment vertical="center"/>
    </xf>
    <xf numFmtId="0" fontId="7" fillId="0" borderId="19" xfId="7" applyFont="1" applyBorder="1" applyAlignment="1">
      <alignment horizontal="center" vertical="center" wrapText="1"/>
    </xf>
    <xf numFmtId="0" fontId="7" fillId="0" borderId="0" xfId="7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5" fillId="0" borderId="0" xfId="7" applyFill="1" applyBorder="1" applyAlignment="1" applyProtection="1">
      <protection hidden="1"/>
    </xf>
    <xf numFmtId="0" fontId="7" fillId="0" borderId="0" xfId="7" applyFont="1"/>
    <xf numFmtId="0" fontId="10" fillId="0" borderId="21" xfId="7" applyFont="1" applyFill="1" applyBorder="1" applyAlignment="1" applyProtection="1">
      <alignment horizontal="center" vertical="center"/>
      <protection hidden="1"/>
    </xf>
    <xf numFmtId="167" fontId="14" fillId="2" borderId="15" xfId="7" applyNumberFormat="1" applyFont="1" applyFill="1" applyBorder="1" applyAlignment="1" applyProtection="1">
      <alignment vertical="center"/>
    </xf>
    <xf numFmtId="167" fontId="14" fillId="2" borderId="16" xfId="7" applyNumberFormat="1" applyFont="1" applyFill="1" applyBorder="1" applyAlignment="1" applyProtection="1">
      <alignment vertical="center"/>
    </xf>
    <xf numFmtId="0" fontId="6" fillId="0" borderId="19" xfId="7" applyFont="1" applyBorder="1"/>
    <xf numFmtId="0" fontId="6" fillId="0" borderId="0" xfId="7" applyFont="1" applyBorder="1"/>
    <xf numFmtId="0" fontId="6" fillId="0" borderId="20" xfId="7" applyFont="1" applyBorder="1"/>
    <xf numFmtId="3" fontId="6" fillId="0" borderId="0" xfId="7" applyNumberFormat="1" applyFont="1"/>
    <xf numFmtId="0" fontId="5" fillId="0" borderId="0" xfId="7" applyAlignment="1">
      <alignment horizontal="center" vertical="center" wrapText="1"/>
    </xf>
    <xf numFmtId="0" fontId="5" fillId="0" borderId="0" xfId="7"/>
    <xf numFmtId="0" fontId="5" fillId="0" borderId="0" xfId="7" applyFill="1"/>
    <xf numFmtId="0" fontId="6" fillId="0" borderId="0" xfId="8" applyAlignment="1" applyProtection="1">
      <alignment horizontal="center" vertical="center"/>
      <protection locked="0"/>
    </xf>
    <xf numFmtId="0" fontId="6" fillId="0" borderId="0" xfId="8" applyAlignment="1" applyProtection="1">
      <alignment horizontal="center" vertical="center"/>
    </xf>
    <xf numFmtId="0" fontId="10" fillId="0" borderId="0" xfId="8" applyFont="1" applyAlignment="1" applyProtection="1">
      <alignment horizontal="center" vertical="center"/>
      <protection locked="0"/>
    </xf>
    <xf numFmtId="0" fontId="5" fillId="0" borderId="0" xfId="7" applyBorder="1" applyAlignment="1" applyProtection="1">
      <alignment vertical="top"/>
      <protection locked="0"/>
    </xf>
    <xf numFmtId="0" fontId="6" fillId="0" borderId="0" xfId="8" applyBorder="1" applyAlignment="1" applyProtection="1">
      <alignment horizontal="center" vertical="center"/>
      <protection locked="0"/>
    </xf>
    <xf numFmtId="0" fontId="6" fillId="2" borderId="15" xfId="8" applyFill="1" applyBorder="1" applyAlignment="1" applyProtection="1">
      <alignment horizontal="center" vertical="center" wrapText="1"/>
    </xf>
    <xf numFmtId="0" fontId="9" fillId="2" borderId="15" xfId="8" applyFont="1" applyFill="1" applyBorder="1" applyAlignment="1" applyProtection="1">
      <alignment horizontal="center" vertical="center" textRotation="90"/>
    </xf>
    <xf numFmtId="0" fontId="6" fillId="0" borderId="15" xfId="8" applyBorder="1" applyAlignment="1" applyProtection="1">
      <alignment horizontal="center" vertical="center"/>
      <protection locked="0"/>
    </xf>
    <xf numFmtId="0" fontId="6" fillId="0" borderId="15" xfId="8" applyFill="1" applyBorder="1" applyAlignment="1" applyProtection="1">
      <alignment horizontal="center" vertical="center"/>
      <protection locked="0"/>
    </xf>
    <xf numFmtId="0" fontId="6" fillId="0" borderId="15" xfId="8" applyFont="1" applyFill="1" applyBorder="1" applyAlignment="1" applyProtection="1">
      <alignment horizontal="center" vertical="center"/>
      <protection locked="0"/>
    </xf>
    <xf numFmtId="0" fontId="6" fillId="0" borderId="17" xfId="8" applyBorder="1" applyAlignment="1" applyProtection="1">
      <alignment horizontal="center" vertical="center"/>
      <protection locked="0"/>
    </xf>
    <xf numFmtId="0" fontId="6" fillId="0" borderId="17" xfId="8" applyFill="1" applyBorder="1" applyAlignment="1" applyProtection="1">
      <alignment horizontal="center" vertical="center"/>
      <protection locked="0"/>
    </xf>
    <xf numFmtId="0" fontId="6" fillId="0" borderId="17" xfId="8" applyFont="1" applyFill="1" applyBorder="1" applyAlignment="1" applyProtection="1">
      <alignment horizontal="center" vertical="center"/>
      <protection locked="0"/>
    </xf>
    <xf numFmtId="0" fontId="6" fillId="0" borderId="17" xfId="8" applyFont="1" applyBorder="1" applyAlignment="1" applyProtection="1">
      <alignment horizontal="center" vertical="center"/>
      <protection locked="0"/>
    </xf>
    <xf numFmtId="16" fontId="23" fillId="0" borderId="15" xfId="8" applyNumberFormat="1" applyFont="1" applyFill="1" applyBorder="1" applyAlignment="1" applyProtection="1">
      <alignment horizontal="center" vertical="center"/>
      <protection locked="0"/>
    </xf>
    <xf numFmtId="0" fontId="5" fillId="0" borderId="0" xfId="7" applyAlignment="1" applyProtection="1">
      <alignment horizontal="center" vertical="center"/>
      <protection locked="0"/>
    </xf>
    <xf numFmtId="0" fontId="5" fillId="2" borderId="15" xfId="7" applyFill="1" applyBorder="1" applyAlignment="1" applyProtection="1">
      <alignment horizontal="center" vertical="center" wrapText="1"/>
    </xf>
    <xf numFmtId="0" fontId="5" fillId="0" borderId="15" xfId="7" applyBorder="1" applyAlignment="1" applyProtection="1">
      <alignment horizontal="center" vertical="center"/>
      <protection locked="0"/>
    </xf>
    <xf numFmtId="0" fontId="7" fillId="4" borderId="25" xfId="7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3" fillId="0" borderId="24" xfId="7" applyFont="1" applyFill="1" applyBorder="1"/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0" fillId="0" borderId="26" xfId="0" applyBorder="1" applyAlignment="1">
      <alignment vertical="center"/>
    </xf>
    <xf numFmtId="0" fontId="13" fillId="0" borderId="0" xfId="8" applyFont="1" applyAlignment="1" applyProtection="1">
      <alignment horizontal="center" vertical="center"/>
      <protection locked="0"/>
    </xf>
    <xf numFmtId="0" fontId="13" fillId="0" borderId="15" xfId="8" applyFont="1" applyBorder="1" applyAlignment="1" applyProtection="1">
      <alignment horizontal="center" vertical="center"/>
      <protection locked="0"/>
    </xf>
    <xf numFmtId="0" fontId="3" fillId="0" borderId="15" xfId="7" applyFont="1" applyBorder="1" applyAlignment="1" applyProtection="1">
      <alignment horizontal="center" vertical="center"/>
      <protection locked="0"/>
    </xf>
    <xf numFmtId="0" fontId="13" fillId="5" borderId="15" xfId="8" applyFont="1" applyFill="1" applyBorder="1" applyAlignment="1" applyProtection="1">
      <alignment horizontal="center" vertical="center"/>
      <protection locked="0"/>
    </xf>
    <xf numFmtId="0" fontId="13" fillId="5" borderId="17" xfId="8" applyFont="1" applyFill="1" applyBorder="1" applyAlignment="1" applyProtection="1">
      <alignment horizontal="center" vertical="center"/>
      <protection locked="0"/>
    </xf>
    <xf numFmtId="0" fontId="0" fillId="0" borderId="17" xfId="0" applyBorder="1" applyAlignment="1">
      <alignment vertical="center"/>
    </xf>
    <xf numFmtId="0" fontId="0" fillId="0" borderId="35" xfId="0" applyBorder="1" applyAlignment="1">
      <alignment horizontal="center" vertical="center"/>
    </xf>
    <xf numFmtId="0" fontId="0" fillId="0" borderId="35" xfId="0" applyBorder="1" applyAlignment="1">
      <alignment horizontal="left" vertical="center" wrapText="1"/>
    </xf>
    <xf numFmtId="0" fontId="9" fillId="2" borderId="15" xfId="7" applyFont="1" applyFill="1" applyBorder="1" applyAlignment="1" applyProtection="1">
      <alignment horizontal="center" vertical="center"/>
      <protection hidden="1"/>
    </xf>
    <xf numFmtId="0" fontId="0" fillId="0" borderId="15" xfId="0" applyBorder="1" applyAlignment="1">
      <alignment vertical="center" wrapText="1"/>
    </xf>
    <xf numFmtId="0" fontId="0" fillId="0" borderId="13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3" xfId="0" applyBorder="1" applyAlignment="1">
      <alignment vertical="center" wrapText="1"/>
    </xf>
    <xf numFmtId="0" fontId="0" fillId="0" borderId="1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7" xfId="0" applyBorder="1" applyAlignment="1">
      <alignment vertical="center" wrapText="1"/>
    </xf>
    <xf numFmtId="0" fontId="0" fillId="0" borderId="17" xfId="0" applyBorder="1" applyAlignment="1">
      <alignment horizontal="left" vertical="center" wrapText="1"/>
    </xf>
    <xf numFmtId="0" fontId="0" fillId="0" borderId="15" xfId="0" applyBorder="1" applyAlignment="1">
      <alignment vertical="center"/>
    </xf>
    <xf numFmtId="0" fontId="14" fillId="2" borderId="15" xfId="7" applyFont="1" applyFill="1" applyBorder="1" applyAlignment="1" applyProtection="1">
      <alignment horizontal="center" vertical="center"/>
      <protection hidden="1"/>
    </xf>
    <xf numFmtId="0" fontId="9" fillId="2" borderId="15" xfId="7" applyFont="1" applyFill="1" applyBorder="1" applyAlignment="1" applyProtection="1">
      <alignment horizontal="center" vertical="center"/>
      <protection hidden="1"/>
    </xf>
    <xf numFmtId="0" fontId="7" fillId="0" borderId="50" xfId="7" applyFont="1" applyBorder="1" applyAlignment="1">
      <alignment horizontal="center"/>
    </xf>
    <xf numFmtId="0" fontId="8" fillId="0" borderId="51" xfId="7" applyFont="1" applyBorder="1" applyAlignment="1">
      <alignment horizontal="center"/>
    </xf>
    <xf numFmtId="0" fontId="7" fillId="0" borderId="19" xfId="7" applyFont="1" applyBorder="1"/>
    <xf numFmtId="0" fontId="7" fillId="0" borderId="0" xfId="7" applyFont="1" applyBorder="1"/>
    <xf numFmtId="0" fontId="7" fillId="0" borderId="20" xfId="7" applyFont="1" applyBorder="1"/>
    <xf numFmtId="0" fontId="33" fillId="0" borderId="29" xfId="0" applyFont="1" applyBorder="1" applyAlignment="1">
      <alignment horizontal="center" vertical="center"/>
    </xf>
    <xf numFmtId="0" fontId="33" fillId="6" borderId="29" xfId="0" applyFont="1" applyFill="1" applyBorder="1" applyAlignment="1">
      <alignment horizontal="center" vertical="center"/>
    </xf>
    <xf numFmtId="0" fontId="33" fillId="6" borderId="41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11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6" borderId="13" xfId="0" applyFill="1" applyBorder="1" applyAlignment="1">
      <alignment vertical="center"/>
    </xf>
    <xf numFmtId="167" fontId="0" fillId="6" borderId="13" xfId="0" applyNumberFormat="1" applyFill="1" applyBorder="1" applyAlignment="1">
      <alignment vertical="center"/>
    </xf>
    <xf numFmtId="167" fontId="21" fillId="7" borderId="13" xfId="10" applyNumberFormat="1" applyFont="1" applyFill="1" applyBorder="1" applyAlignment="1">
      <alignment vertical="center"/>
    </xf>
    <xf numFmtId="0" fontId="0" fillId="7" borderId="13" xfId="0" applyFill="1" applyBorder="1" applyAlignment="1">
      <alignment vertical="center"/>
    </xf>
    <xf numFmtId="167" fontId="0" fillId="7" borderId="14" xfId="0" applyNumberFormat="1" applyFill="1" applyBorder="1" applyAlignment="1">
      <alignment vertical="center"/>
    </xf>
    <xf numFmtId="0" fontId="0" fillId="6" borderId="15" xfId="0" applyFill="1" applyBorder="1" applyAlignment="1">
      <alignment vertical="center"/>
    </xf>
    <xf numFmtId="167" fontId="0" fillId="6" borderId="15" xfId="0" applyNumberFormat="1" applyFill="1" applyBorder="1" applyAlignment="1">
      <alignment vertical="center"/>
    </xf>
    <xf numFmtId="167" fontId="21" fillId="7" borderId="15" xfId="10" applyNumberFormat="1" applyFont="1" applyFill="1" applyBorder="1" applyAlignment="1">
      <alignment vertical="center"/>
    </xf>
    <xf numFmtId="0" fontId="0" fillId="7" borderId="15" xfId="0" applyFill="1" applyBorder="1" applyAlignment="1">
      <alignment vertical="center"/>
    </xf>
    <xf numFmtId="167" fontId="0" fillId="7" borderId="16" xfId="0" applyNumberFormat="1" applyFill="1" applyBorder="1" applyAlignment="1">
      <alignment vertical="center"/>
    </xf>
    <xf numFmtId="167" fontId="21" fillId="7" borderId="15" xfId="2" applyNumberFormat="1" applyFont="1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167" fontId="0" fillId="6" borderId="17" xfId="0" applyNumberFormat="1" applyFill="1" applyBorder="1" applyAlignment="1">
      <alignment vertical="center"/>
    </xf>
    <xf numFmtId="167" fontId="21" fillId="7" borderId="17" xfId="2" applyNumberFormat="1" applyFont="1" applyFill="1" applyBorder="1" applyAlignment="1">
      <alignment vertical="center"/>
    </xf>
    <xf numFmtId="0" fontId="0" fillId="7" borderId="17" xfId="0" applyFill="1" applyBorder="1" applyAlignment="1">
      <alignment vertical="center"/>
    </xf>
    <xf numFmtId="167" fontId="0" fillId="7" borderId="18" xfId="0" applyNumberForma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 wrapText="1"/>
    </xf>
    <xf numFmtId="43" fontId="21" fillId="0" borderId="0" xfId="2" applyFont="1" applyBorder="1" applyAlignment="1">
      <alignment vertical="center"/>
    </xf>
    <xf numFmtId="0" fontId="0" fillId="0" borderId="0" xfId="0" applyFont="1" applyBorder="1" applyAlignment="1">
      <alignment vertical="center"/>
    </xf>
    <xf numFmtId="2" fontId="0" fillId="0" borderId="0" xfId="0" applyNumberFormat="1" applyFont="1" applyBorder="1" applyAlignment="1">
      <alignment vertical="center"/>
    </xf>
    <xf numFmtId="4" fontId="21" fillId="0" borderId="0" xfId="2" applyNumberFormat="1" applyFont="1" applyAlignment="1">
      <alignment vertical="center"/>
    </xf>
    <xf numFmtId="167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2" fontId="0" fillId="6" borderId="15" xfId="0" applyNumberFormat="1" applyFill="1" applyBorder="1" applyAlignment="1">
      <alignment vertical="center"/>
    </xf>
    <xf numFmtId="10" fontId="0" fillId="6" borderId="15" xfId="0" applyNumberFormat="1" applyFill="1" applyBorder="1" applyAlignment="1">
      <alignment vertical="center"/>
    </xf>
    <xf numFmtId="10" fontId="0" fillId="7" borderId="16" xfId="0" applyNumberFormat="1" applyFill="1" applyBorder="1" applyAlignment="1">
      <alignment vertical="center"/>
    </xf>
    <xf numFmtId="167" fontId="0" fillId="0" borderId="0" xfId="0" applyNumberFormat="1" applyBorder="1" applyAlignment="1">
      <alignment vertical="center"/>
    </xf>
    <xf numFmtId="4" fontId="21" fillId="0" borderId="0" xfId="2" applyNumberFormat="1" applyFont="1" applyBorder="1" applyAlignment="1">
      <alignment vertical="center"/>
    </xf>
    <xf numFmtId="2" fontId="0" fillId="0" borderId="0" xfId="0" applyNumberFormat="1" applyBorder="1" applyAlignment="1">
      <alignment vertical="center"/>
    </xf>
    <xf numFmtId="0" fontId="25" fillId="0" borderId="0" xfId="0" applyFont="1" applyBorder="1" applyAlignment="1">
      <alignment vertical="center" wrapText="1"/>
    </xf>
    <xf numFmtId="43" fontId="21" fillId="0" borderId="0" xfId="2" applyFont="1" applyBorder="1" applyAlignment="1">
      <alignment vertical="center" wrapText="1"/>
    </xf>
    <xf numFmtId="167" fontId="21" fillId="7" borderId="13" xfId="2" applyNumberFormat="1" applyFont="1" applyFill="1" applyBorder="1" applyAlignment="1">
      <alignment vertical="center"/>
    </xf>
    <xf numFmtId="167" fontId="21" fillId="7" borderId="17" xfId="10" applyNumberFormat="1" applyFont="1" applyFill="1" applyBorder="1" applyAlignment="1">
      <alignment vertical="center"/>
    </xf>
    <xf numFmtId="4" fontId="21" fillId="7" borderId="13" xfId="10" applyNumberFormat="1" applyFont="1" applyFill="1" applyBorder="1" applyAlignment="1">
      <alignment vertical="center"/>
    </xf>
    <xf numFmtId="167" fontId="0" fillId="7" borderId="13" xfId="0" applyNumberFormat="1" applyFill="1" applyBorder="1" applyAlignment="1">
      <alignment vertical="center"/>
    </xf>
    <xf numFmtId="0" fontId="0" fillId="0" borderId="35" xfId="0" applyBorder="1" applyAlignment="1">
      <alignment vertical="center" wrapText="1"/>
    </xf>
    <xf numFmtId="0" fontId="0" fillId="6" borderId="35" xfId="0" applyFill="1" applyBorder="1" applyAlignment="1">
      <alignment vertical="center"/>
    </xf>
    <xf numFmtId="167" fontId="0" fillId="6" borderId="35" xfId="0" applyNumberFormat="1" applyFill="1" applyBorder="1" applyAlignment="1">
      <alignment vertical="center"/>
    </xf>
    <xf numFmtId="167" fontId="21" fillId="7" borderId="35" xfId="10" applyNumberFormat="1" applyFont="1" applyFill="1" applyBorder="1" applyAlignment="1">
      <alignment vertical="center"/>
    </xf>
    <xf numFmtId="0" fontId="0" fillId="7" borderId="35" xfId="0" applyFill="1" applyBorder="1" applyAlignment="1">
      <alignment vertical="center"/>
    </xf>
    <xf numFmtId="167" fontId="0" fillId="7" borderId="39" xfId="0" applyNumberFormat="1" applyFill="1" applyBorder="1" applyAlignment="1">
      <alignment vertical="center"/>
    </xf>
    <xf numFmtId="0" fontId="0" fillId="0" borderId="106" xfId="0" applyBorder="1" applyAlignment="1">
      <alignment vertical="center" wrapText="1"/>
    </xf>
    <xf numFmtId="0" fontId="0" fillId="6" borderId="106" xfId="0" applyFill="1" applyBorder="1" applyAlignment="1">
      <alignment vertical="center"/>
    </xf>
    <xf numFmtId="167" fontId="0" fillId="6" borderId="106" xfId="0" applyNumberFormat="1" applyFill="1" applyBorder="1" applyAlignment="1">
      <alignment vertical="center"/>
    </xf>
    <xf numFmtId="167" fontId="21" fillId="7" borderId="106" xfId="10" applyNumberFormat="1" applyFont="1" applyFill="1" applyBorder="1" applyAlignment="1">
      <alignment vertical="center"/>
    </xf>
    <xf numFmtId="0" fontId="0" fillId="7" borderId="106" xfId="0" applyFill="1" applyBorder="1" applyAlignment="1">
      <alignment vertical="center"/>
    </xf>
    <xf numFmtId="167" fontId="0" fillId="7" borderId="108" xfId="0" applyNumberFormat="1" applyFill="1" applyBorder="1" applyAlignment="1">
      <alignment vertical="center"/>
    </xf>
    <xf numFmtId="10" fontId="0" fillId="6" borderId="17" xfId="0" applyNumberFormat="1" applyFill="1" applyBorder="1" applyAlignment="1">
      <alignment vertical="center"/>
    </xf>
    <xf numFmtId="43" fontId="21" fillId="0" borderId="0" xfId="2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2" fontId="0" fillId="0" borderId="0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2" fontId="0" fillId="0" borderId="0" xfId="0" applyNumberFormat="1" applyFill="1" applyBorder="1" applyAlignment="1">
      <alignment vertical="center"/>
    </xf>
    <xf numFmtId="4" fontId="21" fillId="0" borderId="0" xfId="2" applyNumberFormat="1" applyFont="1" applyFill="1" applyBorder="1" applyAlignment="1">
      <alignment vertical="center"/>
    </xf>
    <xf numFmtId="0" fontId="0" fillId="0" borderId="27" xfId="0" applyBorder="1" applyAlignment="1">
      <alignment vertical="center" wrapText="1"/>
    </xf>
    <xf numFmtId="0" fontId="0" fillId="6" borderId="27" xfId="0" applyFill="1" applyBorder="1" applyAlignment="1">
      <alignment vertical="center"/>
    </xf>
    <xf numFmtId="167" fontId="0" fillId="6" borderId="27" xfId="0" applyNumberFormat="1" applyFill="1" applyBorder="1" applyAlignment="1">
      <alignment vertical="center"/>
    </xf>
    <xf numFmtId="0" fontId="0" fillId="7" borderId="27" xfId="0" applyFill="1" applyBorder="1" applyAlignment="1">
      <alignment vertical="center"/>
    </xf>
    <xf numFmtId="167" fontId="0" fillId="7" borderId="33" xfId="0" applyNumberForma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4" fontId="0" fillId="0" borderId="0" xfId="0" applyNumberFormat="1" applyFont="1" applyBorder="1" applyAlignment="1">
      <alignment vertical="center"/>
    </xf>
    <xf numFmtId="0" fontId="0" fillId="0" borderId="0" xfId="0" applyAlignment="1">
      <alignment vertical="center" wrapText="1"/>
    </xf>
    <xf numFmtId="4" fontId="0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2" fontId="0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4" fontId="21" fillId="7" borderId="27" xfId="10" applyNumberFormat="1" applyFont="1" applyFill="1" applyBorder="1" applyAlignment="1">
      <alignment vertical="center"/>
    </xf>
    <xf numFmtId="4" fontId="21" fillId="7" borderId="13" xfId="2" applyNumberFormat="1" applyFont="1" applyFill="1" applyBorder="1" applyAlignment="1">
      <alignment vertical="center"/>
    </xf>
    <xf numFmtId="167" fontId="21" fillId="6" borderId="36" xfId="10" applyNumberFormat="1" applyFont="1" applyFill="1" applyBorder="1" applyAlignment="1">
      <alignment vertical="center"/>
    </xf>
    <xf numFmtId="167" fontId="0" fillId="6" borderId="37" xfId="0" applyNumberFormat="1" applyFill="1" applyBorder="1" applyAlignment="1">
      <alignment vertical="center"/>
    </xf>
    <xf numFmtId="4" fontId="21" fillId="7" borderId="38" xfId="10" applyNumberFormat="1" applyFont="1" applyFill="1" applyBorder="1" applyAlignment="1">
      <alignment vertical="center"/>
    </xf>
    <xf numFmtId="43" fontId="21" fillId="0" borderId="0" xfId="2" applyFont="1" applyAlignment="1">
      <alignment vertical="center"/>
    </xf>
    <xf numFmtId="0" fontId="32" fillId="0" borderId="0" xfId="0" applyFont="1" applyAlignment="1">
      <alignment vertical="center"/>
    </xf>
    <xf numFmtId="43" fontId="24" fillId="0" borderId="0" xfId="2" applyFont="1" applyAlignment="1">
      <alignment vertical="center"/>
    </xf>
    <xf numFmtId="0" fontId="24" fillId="0" borderId="0" xfId="0" applyFont="1" applyAlignment="1">
      <alignment vertical="center"/>
    </xf>
    <xf numFmtId="43" fontId="0" fillId="0" borderId="0" xfId="0" applyNumberFormat="1" applyAlignment="1">
      <alignment vertical="center"/>
    </xf>
    <xf numFmtId="43" fontId="24" fillId="0" borderId="0" xfId="0" applyNumberFormat="1" applyFont="1" applyAlignment="1">
      <alignment vertical="center"/>
    </xf>
    <xf numFmtId="0" fontId="0" fillId="13" borderId="15" xfId="0" applyFill="1" applyBorder="1" applyAlignment="1">
      <alignment vertical="center" wrapText="1"/>
    </xf>
    <xf numFmtId="0" fontId="25" fillId="13" borderId="17" xfId="0" applyFont="1" applyFill="1" applyBorder="1" applyAlignment="1">
      <alignment vertical="center" wrapText="1"/>
    </xf>
    <xf numFmtId="0" fontId="0" fillId="13" borderId="17" xfId="0" applyFill="1" applyBorder="1" applyAlignment="1">
      <alignment vertical="center" wrapText="1"/>
    </xf>
    <xf numFmtId="0" fontId="0" fillId="13" borderId="15" xfId="0" applyFill="1" applyBorder="1" applyAlignment="1">
      <alignment horizontal="center" vertical="center"/>
    </xf>
    <xf numFmtId="0" fontId="0" fillId="13" borderId="15" xfId="0" applyFill="1" applyBorder="1" applyAlignment="1">
      <alignment horizontal="left" vertical="center" wrapText="1"/>
    </xf>
    <xf numFmtId="0" fontId="0" fillId="13" borderId="17" xfId="0" applyFill="1" applyBorder="1" applyAlignment="1">
      <alignment horizontal="center" vertical="center"/>
    </xf>
    <xf numFmtId="0" fontId="0" fillId="13" borderId="13" xfId="0" applyFill="1" applyBorder="1" applyAlignment="1">
      <alignment horizontal="center" vertical="center"/>
    </xf>
    <xf numFmtId="0" fontId="0" fillId="13" borderId="13" xfId="0" applyFill="1" applyBorder="1" applyAlignment="1">
      <alignment vertical="center"/>
    </xf>
    <xf numFmtId="0" fontId="0" fillId="13" borderId="13" xfId="0" applyFill="1" applyBorder="1" applyAlignment="1">
      <alignment vertical="center" wrapText="1"/>
    </xf>
    <xf numFmtId="0" fontId="0" fillId="13" borderId="27" xfId="0" applyFill="1" applyBorder="1" applyAlignment="1">
      <alignment horizontal="center" vertical="center"/>
    </xf>
    <xf numFmtId="0" fontId="0" fillId="13" borderId="27" xfId="0" applyFill="1" applyBorder="1" applyAlignment="1">
      <alignment vertical="center" wrapText="1"/>
    </xf>
    <xf numFmtId="0" fontId="0" fillId="6" borderId="110" xfId="0" applyFill="1" applyBorder="1" applyAlignment="1">
      <alignment vertical="center"/>
    </xf>
    <xf numFmtId="167" fontId="1" fillId="7" borderId="15" xfId="2" applyNumberFormat="1" applyFont="1" applyFill="1" applyBorder="1" applyAlignment="1">
      <alignment vertical="center"/>
    </xf>
    <xf numFmtId="43" fontId="21" fillId="13" borderId="17" xfId="2" applyFont="1" applyFill="1" applyBorder="1" applyAlignment="1">
      <alignment vertical="center"/>
    </xf>
    <xf numFmtId="0" fontId="0" fillId="13" borderId="17" xfId="0" applyFont="1" applyFill="1" applyBorder="1" applyAlignment="1">
      <alignment vertical="center"/>
    </xf>
    <xf numFmtId="0" fontId="0" fillId="13" borderId="18" xfId="0" applyNumberFormat="1" applyFont="1" applyFill="1" applyBorder="1" applyAlignment="1">
      <alignment vertical="center"/>
    </xf>
    <xf numFmtId="2" fontId="0" fillId="13" borderId="32" xfId="0" applyNumberFormat="1" applyFont="1" applyFill="1" applyBorder="1" applyAlignment="1">
      <alignment vertical="center"/>
    </xf>
    <xf numFmtId="2" fontId="0" fillId="13" borderId="17" xfId="0" applyNumberFormat="1" applyFont="1" applyFill="1" applyBorder="1" applyAlignment="1">
      <alignment vertical="center"/>
    </xf>
    <xf numFmtId="2" fontId="0" fillId="13" borderId="17" xfId="0" applyNumberFormat="1" applyFill="1" applyBorder="1" applyAlignment="1">
      <alignment vertical="center"/>
    </xf>
    <xf numFmtId="167" fontId="21" fillId="13" borderId="17" xfId="2" applyNumberFormat="1" applyFont="1" applyFill="1" applyBorder="1" applyAlignment="1">
      <alignment vertical="center"/>
    </xf>
    <xf numFmtId="0" fontId="0" fillId="13" borderId="17" xfId="0" applyFill="1" applyBorder="1" applyAlignment="1">
      <alignment vertical="center"/>
    </xf>
    <xf numFmtId="167" fontId="0" fillId="13" borderId="18" xfId="0" applyNumberFormat="1" applyFill="1" applyBorder="1" applyAlignment="1">
      <alignment vertical="center"/>
    </xf>
    <xf numFmtId="44" fontId="21" fillId="13" borderId="15" xfId="10" applyFont="1" applyFill="1" applyBorder="1" applyAlignment="1">
      <alignment vertical="center"/>
    </xf>
    <xf numFmtId="0" fontId="0" fillId="13" borderId="15" xfId="0" applyFont="1" applyFill="1" applyBorder="1" applyAlignment="1">
      <alignment vertical="center"/>
    </xf>
    <xf numFmtId="44" fontId="0" fillId="13" borderId="16" xfId="10" applyFont="1" applyFill="1" applyBorder="1" applyAlignment="1">
      <alignment vertical="center"/>
    </xf>
    <xf numFmtId="44" fontId="21" fillId="13" borderId="2" xfId="10" applyFont="1" applyFill="1" applyBorder="1" applyAlignment="1">
      <alignment vertical="center"/>
    </xf>
    <xf numFmtId="44" fontId="0" fillId="13" borderId="15" xfId="0" applyNumberFormat="1" applyFont="1" applyFill="1" applyBorder="1" applyAlignment="1">
      <alignment vertical="center"/>
    </xf>
    <xf numFmtId="0" fontId="0" fillId="13" borderId="15" xfId="0" applyFill="1" applyBorder="1" applyAlignment="1">
      <alignment vertical="center"/>
    </xf>
    <xf numFmtId="167" fontId="0" fillId="13" borderId="15" xfId="0" applyNumberFormat="1" applyFill="1" applyBorder="1" applyAlignment="1">
      <alignment vertical="center"/>
    </xf>
    <xf numFmtId="4" fontId="21" fillId="13" borderId="15" xfId="2" applyNumberFormat="1" applyFont="1" applyFill="1" applyBorder="1" applyAlignment="1">
      <alignment vertical="center"/>
    </xf>
    <xf numFmtId="44" fontId="21" fillId="13" borderId="17" xfId="10" applyFont="1" applyFill="1" applyBorder="1" applyAlignment="1">
      <alignment vertical="center"/>
    </xf>
    <xf numFmtId="44" fontId="0" fillId="13" borderId="18" xfId="10" applyFont="1" applyFill="1" applyBorder="1" applyAlignment="1">
      <alignment vertical="center"/>
    </xf>
    <xf numFmtId="44" fontId="21" fillId="13" borderId="32" xfId="10" applyFont="1" applyFill="1" applyBorder="1" applyAlignment="1">
      <alignment vertical="center"/>
    </xf>
    <xf numFmtId="44" fontId="0" fillId="13" borderId="17" xfId="0" applyNumberFormat="1" applyFont="1" applyFill="1" applyBorder="1" applyAlignment="1">
      <alignment vertical="center"/>
    </xf>
    <xf numFmtId="167" fontId="0" fillId="13" borderId="17" xfId="0" applyNumberFormat="1" applyFill="1" applyBorder="1" applyAlignment="1">
      <alignment vertical="center"/>
    </xf>
    <xf numFmtId="4" fontId="21" fillId="13" borderId="17" xfId="2" applyNumberFormat="1" applyFont="1" applyFill="1" applyBorder="1" applyAlignment="1">
      <alignment vertical="center"/>
    </xf>
    <xf numFmtId="167" fontId="21" fillId="13" borderId="15" xfId="10" applyNumberFormat="1" applyFont="1" applyFill="1" applyBorder="1" applyAlignment="1">
      <alignment vertical="center"/>
    </xf>
    <xf numFmtId="167" fontId="0" fillId="13" borderId="16" xfId="0" applyNumberFormat="1" applyFill="1" applyBorder="1" applyAlignment="1">
      <alignment vertical="center"/>
    </xf>
    <xf numFmtId="44" fontId="21" fillId="13" borderId="13" xfId="10" applyFont="1" applyFill="1" applyBorder="1" applyAlignment="1">
      <alignment vertical="center"/>
    </xf>
    <xf numFmtId="0" fontId="0" fillId="13" borderId="13" xfId="0" applyFont="1" applyFill="1" applyBorder="1" applyAlignment="1">
      <alignment vertical="center"/>
    </xf>
    <xf numFmtId="44" fontId="0" fillId="13" borderId="14" xfId="10" applyFont="1" applyFill="1" applyBorder="1" applyAlignment="1">
      <alignment vertical="center"/>
    </xf>
    <xf numFmtId="44" fontId="21" fillId="13" borderId="111" xfId="10" applyFont="1" applyFill="1" applyBorder="1" applyAlignment="1">
      <alignment vertical="center"/>
    </xf>
    <xf numFmtId="44" fontId="0" fillId="13" borderId="13" xfId="0" applyNumberFormat="1" applyFont="1" applyFill="1" applyBorder="1" applyAlignment="1">
      <alignment vertical="center"/>
    </xf>
    <xf numFmtId="167" fontId="21" fillId="13" borderId="13" xfId="2" applyNumberFormat="1" applyFont="1" applyFill="1" applyBorder="1" applyAlignment="1">
      <alignment vertical="center"/>
    </xf>
    <xf numFmtId="167" fontId="0" fillId="13" borderId="13" xfId="0" applyNumberFormat="1" applyFill="1" applyBorder="1" applyAlignment="1">
      <alignment vertical="center"/>
    </xf>
    <xf numFmtId="167" fontId="0" fillId="13" borderId="14" xfId="0" applyNumberFormat="1" applyFill="1" applyBorder="1" applyAlignment="1">
      <alignment vertical="center"/>
    </xf>
    <xf numFmtId="167" fontId="21" fillId="13" borderId="15" xfId="2" applyNumberFormat="1" applyFont="1" applyFill="1" applyBorder="1" applyAlignment="1">
      <alignment vertical="center"/>
    </xf>
    <xf numFmtId="167" fontId="21" fillId="13" borderId="2" xfId="2" applyNumberFormat="1" applyFont="1" applyFill="1" applyBorder="1" applyAlignment="1">
      <alignment vertical="center"/>
    </xf>
    <xf numFmtId="167" fontId="0" fillId="13" borderId="15" xfId="0" applyNumberFormat="1" applyFont="1" applyFill="1" applyBorder="1" applyAlignment="1">
      <alignment vertical="center"/>
    </xf>
    <xf numFmtId="2" fontId="0" fillId="13" borderId="15" xfId="0" applyNumberFormat="1" applyFont="1" applyFill="1" applyBorder="1" applyAlignment="1">
      <alignment vertical="center"/>
    </xf>
    <xf numFmtId="167" fontId="21" fillId="13" borderId="2" xfId="10" applyNumberFormat="1" applyFont="1" applyFill="1" applyBorder="1" applyAlignment="1">
      <alignment vertical="center"/>
    </xf>
    <xf numFmtId="44" fontId="0" fillId="13" borderId="15" xfId="10" applyFont="1" applyFill="1" applyBorder="1" applyAlignment="1">
      <alignment vertical="center"/>
    </xf>
    <xf numFmtId="167" fontId="21" fillId="13" borderId="27" xfId="2" applyNumberFormat="1" applyFont="1" applyFill="1" applyBorder="1" applyAlignment="1">
      <alignment vertical="center"/>
    </xf>
    <xf numFmtId="0" fontId="0" fillId="13" borderId="27" xfId="0" applyFont="1" applyFill="1" applyBorder="1" applyAlignment="1">
      <alignment vertical="center"/>
    </xf>
    <xf numFmtId="167" fontId="0" fillId="13" borderId="33" xfId="0" applyNumberFormat="1" applyFont="1" applyFill="1" applyBorder="1" applyAlignment="1">
      <alignment vertical="center"/>
    </xf>
    <xf numFmtId="167" fontId="0" fillId="13" borderId="112" xfId="0" applyNumberFormat="1" applyFont="1" applyFill="1" applyBorder="1" applyAlignment="1">
      <alignment vertical="center"/>
    </xf>
    <xf numFmtId="167" fontId="0" fillId="13" borderId="27" xfId="0" applyNumberFormat="1" applyFont="1" applyFill="1" applyBorder="1" applyAlignment="1">
      <alignment vertical="center"/>
    </xf>
    <xf numFmtId="0" fontId="0" fillId="13" borderId="27" xfId="0" applyFill="1" applyBorder="1" applyAlignment="1">
      <alignment vertical="center"/>
    </xf>
    <xf numFmtId="167" fontId="0" fillId="13" borderId="27" xfId="0" applyNumberFormat="1" applyFill="1" applyBorder="1" applyAlignment="1">
      <alignment vertical="center"/>
    </xf>
    <xf numFmtId="167" fontId="0" fillId="13" borderId="33" xfId="0" applyNumberFormat="1" applyFill="1" applyBorder="1" applyAlignment="1">
      <alignment vertical="center"/>
    </xf>
    <xf numFmtId="167" fontId="21" fillId="13" borderId="17" xfId="10" applyNumberFormat="1" applyFont="1" applyFill="1" applyBorder="1" applyAlignment="1">
      <alignment vertical="center"/>
    </xf>
    <xf numFmtId="167" fontId="0" fillId="13" borderId="17" xfId="0" applyNumberFormat="1" applyFont="1" applyFill="1" applyBorder="1" applyAlignment="1">
      <alignment vertical="center"/>
    </xf>
    <xf numFmtId="167" fontId="0" fillId="13" borderId="18" xfId="0" applyNumberFormat="1" applyFont="1" applyFill="1" applyBorder="1" applyAlignment="1">
      <alignment vertical="center"/>
    </xf>
    <xf numFmtId="167" fontId="21" fillId="13" borderId="32" xfId="10" applyNumberFormat="1" applyFont="1" applyFill="1" applyBorder="1" applyAlignment="1">
      <alignment vertical="center"/>
    </xf>
    <xf numFmtId="4" fontId="21" fillId="13" borderId="27" xfId="2" applyNumberFormat="1" applyFont="1" applyFill="1" applyBorder="1" applyAlignment="1">
      <alignment vertical="center"/>
    </xf>
    <xf numFmtId="2" fontId="0" fillId="13" borderId="113" xfId="0" applyNumberFormat="1" applyFont="1" applyFill="1" applyBorder="1" applyAlignment="1">
      <alignment vertical="center"/>
    </xf>
    <xf numFmtId="4" fontId="0" fillId="13" borderId="26" xfId="0" applyNumberFormat="1" applyFont="1" applyFill="1" applyBorder="1" applyAlignment="1">
      <alignment vertical="center"/>
    </xf>
    <xf numFmtId="2" fontId="0" fillId="13" borderId="27" xfId="0" applyNumberFormat="1" applyFont="1" applyFill="1" applyBorder="1" applyAlignment="1">
      <alignment vertical="center"/>
    </xf>
    <xf numFmtId="4" fontId="0" fillId="13" borderId="27" xfId="0" applyNumberFormat="1" applyFont="1" applyFill="1" applyBorder="1" applyAlignment="1">
      <alignment vertical="center"/>
    </xf>
    <xf numFmtId="44" fontId="0" fillId="6" borderId="15" xfId="10" applyFont="1" applyFill="1" applyBorder="1" applyAlignment="1">
      <alignment vertical="center"/>
    </xf>
    <xf numFmtId="44" fontId="0" fillId="7" borderId="15" xfId="10" applyFont="1" applyFill="1" applyBorder="1" applyAlignment="1">
      <alignment vertical="center"/>
    </xf>
    <xf numFmtId="167" fontId="1" fillId="7" borderId="15" xfId="10" applyNumberFormat="1" applyFont="1" applyFill="1" applyBorder="1" applyAlignment="1">
      <alignment vertical="center"/>
    </xf>
    <xf numFmtId="4" fontId="1" fillId="7" borderId="15" xfId="10" applyNumberFormat="1" applyFont="1" applyFill="1" applyBorder="1" applyAlignment="1">
      <alignment vertical="center"/>
    </xf>
    <xf numFmtId="3" fontId="0" fillId="6" borderId="15" xfId="0" applyNumberFormat="1" applyFill="1" applyBorder="1" applyAlignment="1">
      <alignment vertical="center"/>
    </xf>
    <xf numFmtId="1" fontId="0" fillId="7" borderId="15" xfId="0" applyNumberFormat="1" applyFill="1" applyBorder="1" applyAlignment="1">
      <alignment vertical="center"/>
    </xf>
    <xf numFmtId="167" fontId="1" fillId="7" borderId="17" xfId="2" applyNumberFormat="1" applyFont="1" applyFill="1" applyBorder="1" applyAlignment="1">
      <alignment vertical="center"/>
    </xf>
    <xf numFmtId="44" fontId="21" fillId="7" borderId="15" xfId="10" applyFont="1" applyFill="1" applyBorder="1" applyAlignment="1">
      <alignment vertical="center"/>
    </xf>
    <xf numFmtId="0" fontId="0" fillId="0" borderId="0" xfId="0" applyBorder="1" applyAlignment="1">
      <alignment horizontal="right" vertical="center"/>
    </xf>
    <xf numFmtId="0" fontId="0" fillId="7" borderId="115" xfId="0" applyFill="1" applyBorder="1" applyAlignment="1">
      <alignment vertical="center"/>
    </xf>
    <xf numFmtId="0" fontId="33" fillId="7" borderId="26" xfId="0" applyFont="1" applyFill="1" applyBorder="1" applyAlignment="1">
      <alignment horizontal="center" vertical="center"/>
    </xf>
    <xf numFmtId="0" fontId="33" fillId="7" borderId="27" xfId="0" applyFont="1" applyFill="1" applyBorder="1" applyAlignment="1">
      <alignment horizontal="center" vertical="center"/>
    </xf>
    <xf numFmtId="0" fontId="33" fillId="7" borderId="33" xfId="0" applyFont="1" applyFill="1" applyBorder="1" applyAlignment="1">
      <alignment horizontal="center" vertical="center" wrapText="1"/>
    </xf>
    <xf numFmtId="0" fontId="9" fillId="0" borderId="99" xfId="8" applyFont="1" applyBorder="1" applyAlignment="1" applyProtection="1">
      <alignment vertical="top" wrapText="1"/>
      <protection locked="0"/>
    </xf>
    <xf numFmtId="0" fontId="9" fillId="0" borderId="0" xfId="8" applyFont="1" applyBorder="1" applyAlignment="1" applyProtection="1">
      <alignment vertical="top" wrapText="1"/>
      <protection locked="0"/>
    </xf>
    <xf numFmtId="0" fontId="9" fillId="0" borderId="102" xfId="8" applyFont="1" applyBorder="1" applyAlignment="1" applyProtection="1">
      <alignment vertical="top" wrapText="1"/>
      <protection locked="0"/>
    </xf>
    <xf numFmtId="0" fontId="9" fillId="0" borderId="100" xfId="8" applyFont="1" applyBorder="1" applyAlignment="1" applyProtection="1">
      <alignment vertical="top" wrapText="1"/>
      <protection locked="0"/>
    </xf>
    <xf numFmtId="0" fontId="9" fillId="0" borderId="107" xfId="8" applyFont="1" applyBorder="1" applyAlignment="1" applyProtection="1">
      <alignment vertical="top" wrapText="1"/>
      <protection locked="0"/>
    </xf>
    <xf numFmtId="0" fontId="9" fillId="0" borderId="103" xfId="8" applyFont="1" applyBorder="1" applyAlignment="1" applyProtection="1">
      <alignment vertical="top" wrapText="1"/>
      <protection locked="0"/>
    </xf>
    <xf numFmtId="0" fontId="31" fillId="0" borderId="0" xfId="8" applyFont="1" applyAlignment="1" applyProtection="1">
      <alignment horizontal="center" vertical="center"/>
      <protection locked="0"/>
    </xf>
    <xf numFmtId="0" fontId="11" fillId="0" borderId="0" xfId="8" applyFont="1" applyAlignment="1" applyProtection="1">
      <alignment horizontal="center" vertical="center"/>
      <protection locked="0"/>
    </xf>
    <xf numFmtId="0" fontId="7" fillId="0" borderId="0" xfId="8" applyFont="1" applyAlignment="1" applyProtection="1">
      <alignment horizontal="center" vertical="center"/>
      <protection locked="0"/>
    </xf>
    <xf numFmtId="0" fontId="3" fillId="0" borderId="15" xfId="7" applyFont="1" applyFill="1" applyBorder="1" applyAlignment="1" applyProtection="1">
      <alignment horizontal="center" vertical="center"/>
      <protection locked="0"/>
    </xf>
    <xf numFmtId="167" fontId="9" fillId="3" borderId="2" xfId="7" applyNumberFormat="1" applyFont="1" applyFill="1" applyBorder="1" applyAlignment="1" applyProtection="1">
      <alignment vertical="center"/>
      <protection locked="0"/>
    </xf>
    <xf numFmtId="0" fontId="7" fillId="0" borderId="29" xfId="7" applyFont="1" applyBorder="1" applyAlignment="1">
      <alignment horizontal="center"/>
    </xf>
    <xf numFmtId="0" fontId="8" fillId="0" borderId="40" xfId="7" applyFont="1" applyBorder="1" applyAlignment="1">
      <alignment horizontal="center"/>
    </xf>
    <xf numFmtId="0" fontId="6" fillId="0" borderId="15" xfId="8" applyFont="1" applyBorder="1" applyAlignment="1" applyProtection="1">
      <alignment horizontal="center" vertical="center"/>
      <protection locked="0"/>
    </xf>
    <xf numFmtId="0" fontId="0" fillId="0" borderId="15" xfId="0" applyBorder="1" applyAlignment="1">
      <alignment vertical="center" wrapText="1"/>
    </xf>
    <xf numFmtId="0" fontId="35" fillId="0" borderId="0" xfId="0" applyFont="1"/>
    <xf numFmtId="0" fontId="36" fillId="0" borderId="24" xfId="7" applyFont="1" applyFill="1" applyBorder="1"/>
    <xf numFmtId="0" fontId="0" fillId="0" borderId="0" xfId="0" applyFont="1" applyAlignment="1">
      <alignment wrapText="1"/>
    </xf>
    <xf numFmtId="0" fontId="22" fillId="0" borderId="0" xfId="0" applyFont="1" applyAlignment="1">
      <alignment horizontal="center"/>
    </xf>
    <xf numFmtId="0" fontId="0" fillId="0" borderId="0" xfId="0" applyAlignment="1">
      <alignment horizontal="center"/>
    </xf>
    <xf numFmtId="167" fontId="9" fillId="0" borderId="15" xfId="7" applyNumberFormat="1" applyFont="1" applyFill="1" applyBorder="1" applyAlignment="1" applyProtection="1">
      <alignment horizontal="right" vertical="center"/>
      <protection locked="0"/>
    </xf>
    <xf numFmtId="167" fontId="9" fillId="0" borderId="16" xfId="7" applyNumberFormat="1" applyFont="1" applyFill="1" applyBorder="1" applyAlignment="1" applyProtection="1">
      <alignment horizontal="right" vertical="center"/>
      <protection locked="0"/>
    </xf>
    <xf numFmtId="0" fontId="9" fillId="3" borderId="15" xfId="7" applyFont="1" applyFill="1" applyBorder="1" applyAlignment="1" applyProtection="1">
      <alignment horizontal="center" vertical="center" wrapText="1"/>
      <protection hidden="1"/>
    </xf>
    <xf numFmtId="0" fontId="33" fillId="6" borderId="104" xfId="0" applyFont="1" applyFill="1" applyBorder="1" applyAlignment="1">
      <alignment horizontal="center" vertical="center"/>
    </xf>
    <xf numFmtId="44" fontId="21" fillId="6" borderId="111" xfId="10" applyFont="1" applyFill="1" applyBorder="1" applyAlignment="1">
      <alignment vertical="center"/>
    </xf>
    <xf numFmtId="44" fontId="21" fillId="6" borderId="2" xfId="10" applyFont="1" applyFill="1" applyBorder="1" applyAlignment="1">
      <alignment vertical="center"/>
    </xf>
    <xf numFmtId="4" fontId="21" fillId="6" borderId="2" xfId="2" applyNumberFormat="1" applyFont="1" applyFill="1" applyBorder="1" applyAlignment="1">
      <alignment vertical="center"/>
    </xf>
    <xf numFmtId="4" fontId="1" fillId="6" borderId="32" xfId="2" applyNumberFormat="1" applyFont="1" applyFill="1" applyBorder="1" applyAlignment="1">
      <alignment vertical="center"/>
    </xf>
    <xf numFmtId="2" fontId="1" fillId="6" borderId="2" xfId="2" applyNumberFormat="1" applyFont="1" applyFill="1" applyBorder="1" applyAlignment="1">
      <alignment vertical="center"/>
    </xf>
    <xf numFmtId="2" fontId="21" fillId="13" borderId="32" xfId="2" applyNumberFormat="1" applyFont="1" applyFill="1" applyBorder="1" applyAlignment="1">
      <alignment vertical="center"/>
    </xf>
    <xf numFmtId="0" fontId="0" fillId="13" borderId="18" xfId="0" applyNumberFormat="1" applyFont="1" applyFill="1" applyBorder="1" applyAlignment="1">
      <alignment horizontal="center" vertical="center"/>
    </xf>
    <xf numFmtId="167" fontId="21" fillId="6" borderId="111" xfId="10" applyNumberFormat="1" applyFont="1" applyFill="1" applyBorder="1" applyAlignment="1">
      <alignment vertical="center"/>
    </xf>
    <xf numFmtId="167" fontId="21" fillId="6" borderId="2" xfId="10" applyNumberFormat="1" applyFont="1" applyFill="1" applyBorder="1" applyAlignment="1">
      <alignment vertical="center"/>
    </xf>
    <xf numFmtId="167" fontId="21" fillId="6" borderId="2" xfId="2" applyNumberFormat="1" applyFont="1" applyFill="1" applyBorder="1" applyAlignment="1">
      <alignment vertical="center"/>
    </xf>
    <xf numFmtId="167" fontId="21" fillId="6" borderId="32" xfId="2" applyNumberFormat="1" applyFont="1" applyFill="1" applyBorder="1" applyAlignment="1">
      <alignment vertical="center"/>
    </xf>
    <xf numFmtId="7" fontId="21" fillId="13" borderId="111" xfId="2" applyNumberFormat="1" applyFont="1" applyFill="1" applyBorder="1" applyAlignment="1">
      <alignment vertical="center"/>
    </xf>
    <xf numFmtId="44" fontId="21" fillId="6" borderId="32" xfId="10" applyFont="1" applyFill="1" applyBorder="1" applyAlignment="1">
      <alignment vertical="center"/>
    </xf>
    <xf numFmtId="167" fontId="0" fillId="13" borderId="14" xfId="0" applyNumberFormat="1" applyFont="1" applyFill="1" applyBorder="1" applyAlignment="1">
      <alignment horizontal="center" vertical="center"/>
    </xf>
    <xf numFmtId="7" fontId="21" fillId="6" borderId="32" xfId="2" applyNumberFormat="1" applyFont="1" applyFill="1" applyBorder="1" applyAlignment="1">
      <alignment vertical="center"/>
    </xf>
    <xf numFmtId="44" fontId="1" fillId="6" borderId="2" xfId="10" applyFont="1" applyFill="1" applyBorder="1" applyAlignment="1">
      <alignment vertical="center"/>
    </xf>
    <xf numFmtId="7" fontId="21" fillId="13" borderId="2" xfId="2" applyNumberFormat="1" applyFont="1" applyFill="1" applyBorder="1" applyAlignment="1">
      <alignment vertical="center"/>
    </xf>
    <xf numFmtId="7" fontId="21" fillId="13" borderId="32" xfId="2" applyNumberFormat="1" applyFont="1" applyFill="1" applyBorder="1" applyAlignment="1">
      <alignment vertical="center"/>
    </xf>
    <xf numFmtId="167" fontId="0" fillId="13" borderId="16" xfId="0" applyNumberFormat="1" applyFont="1" applyFill="1" applyBorder="1" applyAlignment="1">
      <alignment horizontal="center" vertical="center"/>
    </xf>
    <xf numFmtId="167" fontId="0" fillId="13" borderId="18" xfId="0" applyNumberFormat="1" applyFont="1" applyFill="1" applyBorder="1" applyAlignment="1">
      <alignment horizontal="center" vertical="center"/>
    </xf>
    <xf numFmtId="167" fontId="21" fillId="6" borderId="111" xfId="2" applyNumberFormat="1" applyFont="1" applyFill="1" applyBorder="1" applyAlignment="1">
      <alignment vertical="center"/>
    </xf>
    <xf numFmtId="167" fontId="21" fillId="13" borderId="32" xfId="2" applyNumberFormat="1" applyFont="1" applyFill="1" applyBorder="1" applyAlignment="1">
      <alignment vertical="center"/>
    </xf>
    <xf numFmtId="167" fontId="21" fillId="13" borderId="111" xfId="2" applyNumberFormat="1" applyFont="1" applyFill="1" applyBorder="1" applyAlignment="1">
      <alignment vertical="center"/>
    </xf>
    <xf numFmtId="167" fontId="21" fillId="6" borderId="103" xfId="10" applyNumberFormat="1" applyFont="1" applyFill="1" applyBorder="1" applyAlignment="1">
      <alignment vertical="center"/>
    </xf>
    <xf numFmtId="167" fontId="21" fillId="13" borderId="112" xfId="2" applyNumberFormat="1" applyFont="1" applyFill="1" applyBorder="1" applyAlignment="1">
      <alignment vertical="center"/>
    </xf>
    <xf numFmtId="167" fontId="0" fillId="13" borderId="33" xfId="0" applyNumberFormat="1" applyFont="1" applyFill="1" applyBorder="1" applyAlignment="1">
      <alignment horizontal="center" vertical="center"/>
    </xf>
    <xf numFmtId="43" fontId="21" fillId="13" borderId="32" xfId="2" applyFont="1" applyFill="1" applyBorder="1" applyAlignment="1">
      <alignment vertical="center"/>
    </xf>
    <xf numFmtId="167" fontId="0" fillId="13" borderId="113" xfId="0" applyNumberFormat="1" applyFont="1" applyFill="1" applyBorder="1" applyAlignment="1">
      <alignment horizontal="center" vertical="center"/>
    </xf>
    <xf numFmtId="167" fontId="21" fillId="13" borderId="26" xfId="2" applyNumberFormat="1" applyFont="1" applyFill="1" applyBorder="1" applyAlignment="1">
      <alignment vertical="center"/>
    </xf>
    <xf numFmtId="4" fontId="21" fillId="6" borderId="26" xfId="10" applyNumberFormat="1" applyFont="1" applyFill="1" applyBorder="1" applyAlignment="1">
      <alignment vertical="center"/>
    </xf>
    <xf numFmtId="0" fontId="32" fillId="14" borderId="110" xfId="0" applyFont="1" applyFill="1" applyBorder="1" applyAlignment="1">
      <alignment vertical="center"/>
    </xf>
    <xf numFmtId="0" fontId="33" fillId="14" borderId="29" xfId="0" applyFont="1" applyFill="1" applyBorder="1" applyAlignment="1">
      <alignment horizontal="center" vertical="center"/>
    </xf>
    <xf numFmtId="0" fontId="33" fillId="14" borderId="40" xfId="0" applyFont="1" applyFill="1" applyBorder="1" applyAlignment="1">
      <alignment horizontal="center" vertical="center" wrapText="1"/>
    </xf>
    <xf numFmtId="44" fontId="21" fillId="14" borderId="13" xfId="10" applyFont="1" applyFill="1" applyBorder="1" applyAlignment="1">
      <alignment vertical="center"/>
    </xf>
    <xf numFmtId="0" fontId="0" fillId="14" borderId="13" xfId="0" applyFont="1" applyFill="1" applyBorder="1" applyAlignment="1">
      <alignment vertical="center"/>
    </xf>
    <xf numFmtId="44" fontId="0" fillId="14" borderId="14" xfId="10" applyFont="1" applyFill="1" applyBorder="1" applyAlignment="1">
      <alignment vertical="center"/>
    </xf>
    <xf numFmtId="44" fontId="21" fillId="14" borderId="15" xfId="10" applyFont="1" applyFill="1" applyBorder="1" applyAlignment="1">
      <alignment vertical="center"/>
    </xf>
    <xf numFmtId="0" fontId="0" fillId="14" borderId="15" xfId="0" applyFont="1" applyFill="1" applyBorder="1" applyAlignment="1">
      <alignment vertical="center"/>
    </xf>
    <xf numFmtId="44" fontId="0" fillId="14" borderId="16" xfId="10" applyFont="1" applyFill="1" applyBorder="1" applyAlignment="1">
      <alignment vertical="center"/>
    </xf>
    <xf numFmtId="167" fontId="0" fillId="14" borderId="15" xfId="0" applyNumberFormat="1" applyFont="1" applyFill="1" applyBorder="1" applyAlignment="1">
      <alignment vertical="center"/>
    </xf>
    <xf numFmtId="167" fontId="21" fillId="14" borderId="15" xfId="10" applyNumberFormat="1" applyFont="1" applyFill="1" applyBorder="1" applyAlignment="1">
      <alignment vertical="center"/>
    </xf>
    <xf numFmtId="44" fontId="0" fillId="14" borderId="15" xfId="10" applyFont="1" applyFill="1" applyBorder="1" applyAlignment="1">
      <alignment vertical="center"/>
    </xf>
    <xf numFmtId="10" fontId="0" fillId="14" borderId="16" xfId="0" applyNumberFormat="1" applyFont="1" applyFill="1" applyBorder="1" applyAlignment="1">
      <alignment vertical="center"/>
    </xf>
    <xf numFmtId="44" fontId="1" fillId="14" borderId="17" xfId="10" applyFont="1" applyFill="1" applyBorder="1" applyAlignment="1">
      <alignment vertical="center"/>
    </xf>
    <xf numFmtId="0" fontId="0" fillId="14" borderId="17" xfId="0" applyFont="1" applyFill="1" applyBorder="1" applyAlignment="1">
      <alignment vertical="center"/>
    </xf>
    <xf numFmtId="44" fontId="0" fillId="14" borderId="18" xfId="10" applyFont="1" applyFill="1" applyBorder="1" applyAlignment="1">
      <alignment vertical="center"/>
    </xf>
    <xf numFmtId="43" fontId="1" fillId="14" borderId="15" xfId="2" applyFont="1" applyFill="1" applyBorder="1" applyAlignment="1">
      <alignment vertical="center" wrapText="1"/>
    </xf>
    <xf numFmtId="44" fontId="21" fillId="14" borderId="17" xfId="10" applyFont="1" applyFill="1" applyBorder="1" applyAlignment="1">
      <alignment vertical="center"/>
    </xf>
    <xf numFmtId="44" fontId="1" fillId="14" borderId="15" xfId="10" applyFont="1" applyFill="1" applyBorder="1" applyAlignment="1">
      <alignment vertical="center"/>
    </xf>
    <xf numFmtId="1" fontId="0" fillId="14" borderId="15" xfId="0" applyNumberFormat="1" applyFont="1" applyFill="1" applyBorder="1" applyAlignment="1">
      <alignment vertical="center"/>
    </xf>
    <xf numFmtId="44" fontId="21" fillId="14" borderId="35" xfId="10" applyFont="1" applyFill="1" applyBorder="1" applyAlignment="1">
      <alignment vertical="center"/>
    </xf>
    <xf numFmtId="0" fontId="0" fillId="14" borderId="35" xfId="0" applyFont="1" applyFill="1" applyBorder="1" applyAlignment="1">
      <alignment vertical="center"/>
    </xf>
    <xf numFmtId="44" fontId="0" fillId="14" borderId="39" xfId="10" applyFont="1" applyFill="1" applyBorder="1" applyAlignment="1">
      <alignment vertical="center"/>
    </xf>
    <xf numFmtId="167" fontId="21" fillId="14" borderId="106" xfId="10" applyNumberFormat="1" applyFont="1" applyFill="1" applyBorder="1" applyAlignment="1">
      <alignment vertical="center"/>
    </xf>
    <xf numFmtId="0" fontId="0" fillId="14" borderId="106" xfId="0" applyFont="1" applyFill="1" applyBorder="1" applyAlignment="1">
      <alignment vertical="center"/>
    </xf>
    <xf numFmtId="44" fontId="0" fillId="14" borderId="108" xfId="10" applyFont="1" applyFill="1" applyBorder="1" applyAlignment="1">
      <alignment vertical="center"/>
    </xf>
    <xf numFmtId="167" fontId="21" fillId="14" borderId="15" xfId="2" applyNumberFormat="1" applyFont="1" applyFill="1" applyBorder="1" applyAlignment="1">
      <alignment vertical="center"/>
    </xf>
    <xf numFmtId="167" fontId="21" fillId="14" borderId="17" xfId="2" applyNumberFormat="1" applyFont="1" applyFill="1" applyBorder="1" applyAlignment="1">
      <alignment vertical="center"/>
    </xf>
    <xf numFmtId="167" fontId="0" fillId="14" borderId="17" xfId="0" applyNumberFormat="1" applyFont="1" applyFill="1" applyBorder="1" applyAlignment="1">
      <alignment vertical="center"/>
    </xf>
    <xf numFmtId="10" fontId="0" fillId="14" borderId="18" xfId="10" applyNumberFormat="1" applyFont="1" applyFill="1" applyBorder="1" applyAlignment="1">
      <alignment vertical="center"/>
    </xf>
    <xf numFmtId="167" fontId="21" fillId="14" borderId="13" xfId="10" applyNumberFormat="1" applyFont="1" applyFill="1" applyBorder="1" applyAlignment="1">
      <alignment vertical="center"/>
    </xf>
    <xf numFmtId="4" fontId="21" fillId="14" borderId="27" xfId="10" applyNumberFormat="1" applyFont="1" applyFill="1" applyBorder="1" applyAlignment="1">
      <alignment vertical="center"/>
    </xf>
    <xf numFmtId="0" fontId="0" fillId="14" borderId="27" xfId="0" applyFont="1" applyFill="1" applyBorder="1" applyAlignment="1">
      <alignment vertical="center"/>
    </xf>
    <xf numFmtId="2" fontId="0" fillId="14" borderId="113" xfId="10" applyNumberFormat="1" applyFont="1" applyFill="1" applyBorder="1" applyAlignment="1">
      <alignment vertical="center"/>
    </xf>
    <xf numFmtId="4" fontId="21" fillId="14" borderId="13" xfId="2" applyNumberFormat="1" applyFont="1" applyFill="1" applyBorder="1" applyAlignment="1">
      <alignment vertical="center"/>
    </xf>
    <xf numFmtId="2" fontId="0" fillId="14" borderId="14" xfId="0" applyNumberFormat="1" applyFont="1" applyFill="1" applyBorder="1" applyAlignment="1">
      <alignment vertical="center"/>
    </xf>
    <xf numFmtId="4" fontId="21" fillId="14" borderId="35" xfId="10" applyNumberFormat="1" applyFont="1" applyFill="1" applyBorder="1" applyAlignment="1">
      <alignment vertical="center"/>
    </xf>
    <xf numFmtId="2" fontId="0" fillId="14" borderId="39" xfId="10" applyNumberFormat="1" applyFont="1" applyFill="1" applyBorder="1" applyAlignment="1">
      <alignment vertical="center"/>
    </xf>
    <xf numFmtId="0" fontId="0" fillId="12" borderId="15" xfId="0" applyFill="1" applyBorder="1" applyAlignment="1">
      <alignment vertical="center"/>
    </xf>
    <xf numFmtId="169" fontId="21" fillId="12" borderId="2" xfId="2" applyNumberFormat="1" applyFont="1" applyFill="1" applyBorder="1" applyAlignment="1">
      <alignment vertical="center"/>
    </xf>
    <xf numFmtId="1" fontId="1" fillId="6" borderId="2" xfId="2" applyNumberFormat="1" applyFont="1" applyFill="1" applyBorder="1" applyAlignment="1">
      <alignment vertical="center"/>
    </xf>
    <xf numFmtId="169" fontId="1" fillId="14" borderId="15" xfId="2" applyNumberFormat="1" applyFont="1" applyFill="1" applyBorder="1" applyAlignment="1">
      <alignment vertical="center" wrapText="1"/>
    </xf>
    <xf numFmtId="0" fontId="14" fillId="3" borderId="15" xfId="7" applyFont="1" applyFill="1" applyBorder="1" applyAlignment="1" applyProtection="1">
      <alignment horizontal="center" vertical="center" wrapText="1"/>
      <protection hidden="1"/>
    </xf>
    <xf numFmtId="0" fontId="7" fillId="0" borderId="0" xfId="7" applyFont="1" applyAlignment="1">
      <alignment horizontal="center"/>
    </xf>
    <xf numFmtId="10" fontId="7" fillId="0" borderId="0" xfId="7" applyNumberFormat="1" applyFont="1" applyAlignment="1">
      <alignment horizontal="center"/>
    </xf>
    <xf numFmtId="0" fontId="37" fillId="0" borderId="0" xfId="7" applyFont="1" applyAlignment="1">
      <alignment horizontal="center"/>
    </xf>
    <xf numFmtId="0" fontId="7" fillId="0" borderId="0" xfId="7" applyFont="1" applyFill="1" applyAlignment="1">
      <alignment horizontal="center"/>
    </xf>
    <xf numFmtId="9" fontId="7" fillId="0" borderId="0" xfId="7" applyNumberFormat="1" applyFont="1"/>
    <xf numFmtId="10" fontId="0" fillId="14" borderId="16" xfId="10" applyNumberFormat="1" applyFont="1" applyFill="1" applyBorder="1" applyAlignment="1">
      <alignment vertical="center"/>
    </xf>
    <xf numFmtId="10" fontId="0" fillId="12" borderId="16" xfId="10" applyNumberFormat="1" applyFont="1" applyFill="1" applyBorder="1" applyAlignment="1">
      <alignment vertical="center"/>
    </xf>
    <xf numFmtId="44" fontId="0" fillId="6" borderId="15" xfId="0" applyNumberFormat="1" applyFill="1" applyBorder="1" applyAlignment="1">
      <alignment vertical="center"/>
    </xf>
    <xf numFmtId="167" fontId="0" fillId="7" borderId="15" xfId="0" applyNumberFormat="1" applyFill="1" applyBorder="1" applyAlignment="1">
      <alignment vertical="center"/>
    </xf>
    <xf numFmtId="10" fontId="0" fillId="12" borderId="15" xfId="0" applyNumberFormat="1" applyFill="1" applyBorder="1" applyAlignment="1">
      <alignment vertical="center"/>
    </xf>
    <xf numFmtId="10" fontId="0" fillId="7" borderId="18" xfId="0" applyNumberFormat="1" applyFill="1" applyBorder="1" applyAlignment="1">
      <alignment vertical="center"/>
    </xf>
    <xf numFmtId="1" fontId="21" fillId="14" borderId="15" xfId="2" applyNumberFormat="1" applyFont="1" applyFill="1" applyBorder="1" applyAlignment="1">
      <alignment vertical="center"/>
    </xf>
    <xf numFmtId="1" fontId="0" fillId="6" borderId="15" xfId="0" applyNumberFormat="1" applyFill="1" applyBorder="1" applyAlignment="1">
      <alignment vertical="center"/>
    </xf>
    <xf numFmtId="170" fontId="21" fillId="6" borderId="2" xfId="10" applyNumberFormat="1" applyFont="1" applyFill="1" applyBorder="1" applyAlignment="1">
      <alignment vertical="center"/>
    </xf>
    <xf numFmtId="3" fontId="21" fillId="7" borderId="15" xfId="2" applyNumberFormat="1" applyFont="1" applyFill="1" applyBorder="1" applyAlignment="1">
      <alignment vertical="center"/>
    </xf>
    <xf numFmtId="3" fontId="0" fillId="7" borderId="15" xfId="0" applyNumberFormat="1" applyFill="1" applyBorder="1" applyAlignment="1">
      <alignment vertical="center"/>
    </xf>
    <xf numFmtId="0" fontId="0" fillId="13" borderId="15" xfId="0" applyFill="1" applyBorder="1" applyAlignment="1">
      <alignment horizontal="center" vertical="center"/>
    </xf>
    <xf numFmtId="0" fontId="0" fillId="13" borderId="15" xfId="0" applyFill="1" applyBorder="1" applyAlignment="1">
      <alignment vertical="center" wrapText="1"/>
    </xf>
    <xf numFmtId="0" fontId="0" fillId="13" borderId="15" xfId="0" applyFill="1" applyBorder="1" applyAlignment="1">
      <alignment vertical="center"/>
    </xf>
    <xf numFmtId="0" fontId="0" fillId="13" borderId="35" xfId="0" applyFill="1" applyBorder="1" applyAlignment="1">
      <alignment horizontal="center" vertical="center"/>
    </xf>
    <xf numFmtId="0" fontId="0" fillId="13" borderId="35" xfId="0" applyFill="1" applyBorder="1" applyAlignment="1">
      <alignment vertical="center" wrapText="1"/>
    </xf>
    <xf numFmtId="167" fontId="21" fillId="13" borderId="35" xfId="10" applyNumberFormat="1" applyFont="1" applyFill="1" applyBorder="1" applyAlignment="1">
      <alignment vertical="center"/>
    </xf>
    <xf numFmtId="0" fontId="0" fillId="13" borderId="35" xfId="0" applyFont="1" applyFill="1" applyBorder="1" applyAlignment="1">
      <alignment vertical="center"/>
    </xf>
    <xf numFmtId="44" fontId="0" fillId="13" borderId="39" xfId="10" applyFont="1" applyFill="1" applyBorder="1" applyAlignment="1">
      <alignment vertical="center"/>
    </xf>
    <xf numFmtId="167" fontId="21" fillId="13" borderId="36" xfId="10" applyNumberFormat="1" applyFont="1" applyFill="1" applyBorder="1" applyAlignment="1">
      <alignment vertical="center"/>
    </xf>
    <xf numFmtId="44" fontId="0" fillId="13" borderId="35" xfId="10" applyFont="1" applyFill="1" applyBorder="1" applyAlignment="1">
      <alignment vertical="center"/>
    </xf>
    <xf numFmtId="167" fontId="0" fillId="13" borderId="39" xfId="0" applyNumberFormat="1" applyFont="1" applyFill="1" applyBorder="1" applyAlignment="1">
      <alignment horizontal="center" vertical="center"/>
    </xf>
    <xf numFmtId="44" fontId="21" fillId="13" borderId="36" xfId="10" applyFont="1" applyFill="1" applyBorder="1" applyAlignment="1">
      <alignment vertical="center"/>
    </xf>
    <xf numFmtId="0" fontId="0" fillId="13" borderId="35" xfId="0" applyFill="1" applyBorder="1" applyAlignment="1">
      <alignment vertical="center"/>
    </xf>
    <xf numFmtId="167" fontId="0" fillId="13" borderId="35" xfId="0" applyNumberFormat="1" applyFill="1" applyBorder="1" applyAlignment="1">
      <alignment vertical="center"/>
    </xf>
    <xf numFmtId="167" fontId="0" fillId="13" borderId="39" xfId="0" applyNumberFormat="1" applyFill="1" applyBorder="1" applyAlignment="1">
      <alignment vertical="center"/>
    </xf>
    <xf numFmtId="0" fontId="6" fillId="0" borderId="50" xfId="7" applyFont="1" applyBorder="1"/>
    <xf numFmtId="0" fontId="39" fillId="0" borderId="15" xfId="7" applyFont="1" applyBorder="1" applyAlignment="1" applyProtection="1">
      <alignment horizontal="center" vertical="center"/>
      <protection locked="0"/>
    </xf>
    <xf numFmtId="0" fontId="9" fillId="0" borderId="0" xfId="8" applyFont="1" applyAlignment="1" applyProtection="1">
      <alignment horizontal="center" vertical="center"/>
      <protection locked="0"/>
    </xf>
    <xf numFmtId="0" fontId="39" fillId="0" borderId="25" xfId="7" applyFont="1" applyBorder="1" applyAlignment="1" applyProtection="1">
      <alignment horizontal="left" vertical="center"/>
      <protection locked="0"/>
    </xf>
    <xf numFmtId="0" fontId="39" fillId="0" borderId="1" xfId="7" applyFont="1" applyBorder="1" applyAlignment="1" applyProtection="1">
      <alignment horizontal="left" vertical="center"/>
      <protection locked="0"/>
    </xf>
    <xf numFmtId="0" fontId="39" fillId="0" borderId="2" xfId="7" applyFont="1" applyBorder="1" applyAlignment="1" applyProtection="1">
      <alignment horizontal="left" vertical="center"/>
      <protection locked="0"/>
    </xf>
    <xf numFmtId="0" fontId="39" fillId="0" borderId="25" xfId="7" applyFont="1" applyBorder="1" applyAlignment="1" applyProtection="1">
      <alignment horizontal="left" vertical="center"/>
      <protection locked="0"/>
    </xf>
    <xf numFmtId="0" fontId="39" fillId="0" borderId="1" xfId="7" applyFont="1" applyBorder="1" applyAlignment="1" applyProtection="1">
      <alignment horizontal="left" vertical="center"/>
      <protection locked="0"/>
    </xf>
    <xf numFmtId="0" fontId="39" fillId="0" borderId="2" xfId="7" applyFont="1" applyBorder="1" applyAlignment="1" applyProtection="1">
      <alignment horizontal="left" vertical="center"/>
      <protection locked="0"/>
    </xf>
    <xf numFmtId="0" fontId="33" fillId="15" borderId="104" xfId="0" applyFont="1" applyFill="1" applyBorder="1" applyAlignment="1">
      <alignment horizontal="center" vertical="center"/>
    </xf>
    <xf numFmtId="0" fontId="33" fillId="15" borderId="29" xfId="0" applyFont="1" applyFill="1" applyBorder="1" applyAlignment="1">
      <alignment horizontal="center" vertical="center"/>
    </xf>
    <xf numFmtId="0" fontId="33" fillId="15" borderId="29" xfId="0" applyFont="1" applyFill="1" applyBorder="1" applyAlignment="1">
      <alignment horizontal="center" vertical="center" wrapText="1"/>
    </xf>
    <xf numFmtId="0" fontId="33" fillId="15" borderId="40" xfId="0" applyFont="1" applyFill="1" applyBorder="1" applyAlignment="1">
      <alignment horizontal="center" vertical="center" wrapText="1"/>
    </xf>
    <xf numFmtId="44" fontId="0" fillId="15" borderId="111" xfId="10" applyFont="1" applyFill="1" applyBorder="1" applyAlignment="1">
      <alignment vertical="center"/>
    </xf>
    <xf numFmtId="0" fontId="0" fillId="15" borderId="13" xfId="0" applyFont="1" applyFill="1" applyBorder="1" applyAlignment="1">
      <alignment vertical="center"/>
    </xf>
    <xf numFmtId="167" fontId="0" fillId="15" borderId="13" xfId="0" applyNumberFormat="1" applyFont="1" applyFill="1" applyBorder="1" applyAlignment="1">
      <alignment vertical="center"/>
    </xf>
    <xf numFmtId="167" fontId="0" fillId="15" borderId="14" xfId="0" applyNumberFormat="1" applyFont="1" applyFill="1" applyBorder="1" applyAlignment="1">
      <alignment horizontal="center" vertical="center"/>
    </xf>
    <xf numFmtId="44" fontId="0" fillId="15" borderId="2" xfId="10" applyFont="1" applyFill="1" applyBorder="1" applyAlignment="1">
      <alignment vertical="center"/>
    </xf>
    <xf numFmtId="0" fontId="0" fillId="15" borderId="15" xfId="0" applyFont="1" applyFill="1" applyBorder="1" applyAlignment="1">
      <alignment vertical="center"/>
    </xf>
    <xf numFmtId="167" fontId="0" fillId="15" borderId="15" xfId="0" applyNumberFormat="1" applyFont="1" applyFill="1" applyBorder="1" applyAlignment="1">
      <alignment vertical="center"/>
    </xf>
    <xf numFmtId="167" fontId="0" fillId="15" borderId="16" xfId="0" applyNumberFormat="1" applyFont="1" applyFill="1" applyBorder="1" applyAlignment="1">
      <alignment horizontal="center" vertical="center"/>
    </xf>
    <xf numFmtId="167" fontId="21" fillId="15" borderId="2" xfId="10" applyNumberFormat="1" applyFont="1" applyFill="1" applyBorder="1" applyAlignment="1">
      <alignment vertical="center"/>
    </xf>
    <xf numFmtId="10" fontId="0" fillId="15" borderId="15" xfId="10" applyNumberFormat="1" applyFont="1" applyFill="1" applyBorder="1" applyAlignment="1">
      <alignment vertical="center"/>
    </xf>
    <xf numFmtId="4" fontId="0" fillId="15" borderId="98" xfId="0" applyNumberFormat="1" applyFont="1" applyFill="1" applyBorder="1" applyAlignment="1">
      <alignment horizontal="center" vertical="center"/>
    </xf>
    <xf numFmtId="44" fontId="21" fillId="15" borderId="2" xfId="10" applyFont="1" applyFill="1" applyBorder="1" applyAlignment="1">
      <alignment vertical="center"/>
    </xf>
    <xf numFmtId="44" fontId="0" fillId="15" borderId="15" xfId="10" applyFont="1" applyFill="1" applyBorder="1" applyAlignment="1">
      <alignment vertical="center"/>
    </xf>
    <xf numFmtId="167" fontId="0" fillId="15" borderId="98" xfId="0" applyNumberFormat="1" applyFont="1" applyFill="1" applyBorder="1" applyAlignment="1">
      <alignment horizontal="center" vertical="center"/>
    </xf>
    <xf numFmtId="10" fontId="0" fillId="15" borderId="15" xfId="0" applyNumberFormat="1" applyFont="1" applyFill="1" applyBorder="1" applyAlignment="1">
      <alignment vertical="center"/>
    </xf>
    <xf numFmtId="10" fontId="0" fillId="15" borderId="98" xfId="0" applyNumberFormat="1" applyFont="1" applyFill="1" applyBorder="1" applyAlignment="1">
      <alignment vertical="center"/>
    </xf>
    <xf numFmtId="44" fontId="1" fillId="15" borderId="32" xfId="10" applyFont="1" applyFill="1" applyBorder="1" applyAlignment="1">
      <alignment vertical="center"/>
    </xf>
    <xf numFmtId="2" fontId="0" fillId="15" borderId="2" xfId="0" applyNumberFormat="1" applyFont="1" applyFill="1" applyBorder="1" applyAlignment="1">
      <alignment vertical="center"/>
    </xf>
    <xf numFmtId="3" fontId="0" fillId="15" borderId="16" xfId="0" applyNumberFormat="1" applyFont="1" applyFill="1" applyBorder="1" applyAlignment="1">
      <alignment horizontal="center" vertical="center"/>
    </xf>
    <xf numFmtId="10" fontId="0" fillId="15" borderId="16" xfId="0" applyNumberFormat="1" applyFont="1" applyFill="1" applyBorder="1" applyAlignment="1">
      <alignment horizontal="center" vertical="center"/>
    </xf>
    <xf numFmtId="44" fontId="0" fillId="15" borderId="15" xfId="0" applyNumberFormat="1" applyFont="1" applyFill="1" applyBorder="1" applyAlignment="1">
      <alignment vertical="center"/>
    </xf>
    <xf numFmtId="44" fontId="21" fillId="15" borderId="111" xfId="10" applyFont="1" applyFill="1" applyBorder="1" applyAlignment="1">
      <alignment vertical="center"/>
    </xf>
    <xf numFmtId="44" fontId="0" fillId="15" borderId="13" xfId="0" applyNumberFormat="1" applyFont="1" applyFill="1" applyBorder="1" applyAlignment="1">
      <alignment vertical="center"/>
    </xf>
    <xf numFmtId="44" fontId="21" fillId="15" borderId="32" xfId="10" applyFont="1" applyFill="1" applyBorder="1" applyAlignment="1">
      <alignment vertical="center"/>
    </xf>
    <xf numFmtId="44" fontId="0" fillId="15" borderId="17" xfId="0" applyNumberFormat="1" applyFont="1" applyFill="1" applyBorder="1" applyAlignment="1">
      <alignment vertical="center"/>
    </xf>
    <xf numFmtId="167" fontId="0" fillId="15" borderId="18" xfId="0" applyNumberFormat="1" applyFont="1" applyFill="1" applyBorder="1" applyAlignment="1">
      <alignment horizontal="center" vertical="center"/>
    </xf>
    <xf numFmtId="0" fontId="0" fillId="15" borderId="17" xfId="0" applyFont="1" applyFill="1" applyBorder="1" applyAlignment="1">
      <alignment vertical="center"/>
    </xf>
    <xf numFmtId="0" fontId="0" fillId="15" borderId="111" xfId="0" applyFont="1" applyFill="1" applyBorder="1" applyAlignment="1">
      <alignment vertical="center"/>
    </xf>
    <xf numFmtId="44" fontId="0" fillId="15" borderId="30" xfId="10" applyFont="1" applyFill="1" applyBorder="1" applyAlignment="1">
      <alignment vertical="center"/>
    </xf>
    <xf numFmtId="44" fontId="1" fillId="15" borderId="15" xfId="10" applyFont="1" applyFill="1" applyBorder="1" applyAlignment="1">
      <alignment vertical="center"/>
    </xf>
    <xf numFmtId="44" fontId="0" fillId="15" borderId="16" xfId="10" applyFont="1" applyFill="1" applyBorder="1" applyAlignment="1">
      <alignment vertical="center"/>
    </xf>
    <xf numFmtId="168" fontId="0" fillId="15" borderId="15" xfId="10" applyNumberFormat="1" applyFont="1" applyFill="1" applyBorder="1" applyAlignment="1">
      <alignment vertical="center"/>
    </xf>
    <xf numFmtId="1" fontId="0" fillId="15" borderId="15" xfId="0" applyNumberFormat="1" applyFont="1" applyFill="1" applyBorder="1" applyAlignment="1">
      <alignment vertical="center"/>
    </xf>
    <xf numFmtId="0" fontId="0" fillId="15" borderId="16" xfId="0" applyNumberFormat="1" applyFont="1" applyFill="1" applyBorder="1" applyAlignment="1">
      <alignment horizontal="center" vertical="center"/>
    </xf>
    <xf numFmtId="164" fontId="0" fillId="15" borderId="15" xfId="0" applyNumberFormat="1" applyFont="1" applyFill="1" applyBorder="1" applyAlignment="1">
      <alignment vertical="center"/>
    </xf>
    <xf numFmtId="10" fontId="0" fillId="15" borderId="16" xfId="0" applyNumberFormat="1" applyFont="1" applyFill="1" applyBorder="1" applyAlignment="1">
      <alignment vertical="center"/>
    </xf>
    <xf numFmtId="1" fontId="0" fillId="14" borderId="25" xfId="0" applyNumberFormat="1" applyFont="1" applyFill="1" applyBorder="1" applyAlignment="1">
      <alignment vertical="center"/>
    </xf>
    <xf numFmtId="44" fontId="1" fillId="15" borderId="21" xfId="10" applyFont="1" applyFill="1" applyBorder="1" applyAlignment="1">
      <alignment vertical="center"/>
    </xf>
    <xf numFmtId="44" fontId="21" fillId="15" borderId="36" xfId="10" applyFont="1" applyFill="1" applyBorder="1" applyAlignment="1">
      <alignment vertical="center"/>
    </xf>
    <xf numFmtId="0" fontId="0" fillId="15" borderId="35" xfId="0" applyFont="1" applyFill="1" applyBorder="1" applyAlignment="1">
      <alignment vertical="center"/>
    </xf>
    <xf numFmtId="44" fontId="0" fillId="15" borderId="35" xfId="0" applyNumberFormat="1" applyFont="1" applyFill="1" applyBorder="1" applyAlignment="1">
      <alignment vertical="center"/>
    </xf>
    <xf numFmtId="167" fontId="0" fillId="15" borderId="39" xfId="0" applyNumberFormat="1" applyFont="1" applyFill="1" applyBorder="1" applyAlignment="1">
      <alignment horizontal="center" vertical="center"/>
    </xf>
    <xf numFmtId="167" fontId="21" fillId="15" borderId="103" xfId="10" applyNumberFormat="1" applyFont="1" applyFill="1" applyBorder="1" applyAlignment="1">
      <alignment vertical="center"/>
    </xf>
    <xf numFmtId="0" fontId="0" fillId="15" borderId="106" xfId="0" applyFont="1" applyFill="1" applyBorder="1" applyAlignment="1">
      <alignment vertical="center"/>
    </xf>
    <xf numFmtId="167" fontId="0" fillId="15" borderId="106" xfId="0" applyNumberFormat="1" applyFont="1" applyFill="1" applyBorder="1" applyAlignment="1">
      <alignment vertical="center"/>
    </xf>
    <xf numFmtId="167" fontId="0" fillId="15" borderId="108" xfId="0" applyNumberFormat="1" applyFont="1" applyFill="1" applyBorder="1" applyAlignment="1">
      <alignment horizontal="center" vertical="center"/>
    </xf>
    <xf numFmtId="167" fontId="21" fillId="15" borderId="2" xfId="2" applyNumberFormat="1" applyFont="1" applyFill="1" applyBorder="1" applyAlignment="1">
      <alignment vertical="center"/>
    </xf>
    <xf numFmtId="2" fontId="0" fillId="15" borderId="15" xfId="0" applyNumberFormat="1" applyFont="1" applyFill="1" applyBorder="1" applyAlignment="1">
      <alignment vertical="center"/>
    </xf>
    <xf numFmtId="167" fontId="0" fillId="15" borderId="32" xfId="0" applyNumberFormat="1" applyFont="1" applyFill="1" applyBorder="1" applyAlignment="1">
      <alignment vertical="center"/>
    </xf>
    <xf numFmtId="167" fontId="0" fillId="15" borderId="17" xfId="0" applyNumberFormat="1" applyFont="1" applyFill="1" applyBorder="1" applyAlignment="1">
      <alignment vertical="center"/>
    </xf>
    <xf numFmtId="10" fontId="0" fillId="15" borderId="17" xfId="10" applyNumberFormat="1" applyFont="1" applyFill="1" applyBorder="1" applyAlignment="1">
      <alignment vertical="center"/>
    </xf>
    <xf numFmtId="10" fontId="0" fillId="15" borderId="18" xfId="10" applyNumberFormat="1" applyFont="1" applyFill="1" applyBorder="1" applyAlignment="1">
      <alignment horizontal="center" vertical="center"/>
    </xf>
    <xf numFmtId="167" fontId="21" fillId="15" borderId="111" xfId="10" applyNumberFormat="1" applyFont="1" applyFill="1" applyBorder="1" applyAlignment="1">
      <alignment vertical="center"/>
    </xf>
    <xf numFmtId="44" fontId="0" fillId="15" borderId="13" xfId="10" applyFont="1" applyFill="1" applyBorder="1" applyAlignment="1">
      <alignment vertical="center"/>
    </xf>
    <xf numFmtId="4" fontId="0" fillId="15" borderId="26" xfId="10" applyNumberFormat="1" applyFont="1" applyFill="1" applyBorder="1" applyAlignment="1">
      <alignment vertical="center"/>
    </xf>
    <xf numFmtId="0" fontId="0" fillId="15" borderId="27" xfId="0" applyFont="1" applyFill="1" applyBorder="1" applyAlignment="1">
      <alignment vertical="center"/>
    </xf>
    <xf numFmtId="167" fontId="0" fillId="15" borderId="27" xfId="10" applyNumberFormat="1" applyFont="1" applyFill="1" applyBorder="1" applyAlignment="1">
      <alignment vertical="center"/>
    </xf>
    <xf numFmtId="167" fontId="0" fillId="15" borderId="113" xfId="0" applyNumberFormat="1" applyFont="1" applyFill="1" applyBorder="1" applyAlignment="1">
      <alignment horizontal="center" vertical="center"/>
    </xf>
    <xf numFmtId="4" fontId="0" fillId="15" borderId="111" xfId="0" applyNumberFormat="1" applyFont="1" applyFill="1" applyBorder="1" applyAlignment="1">
      <alignment vertical="center"/>
    </xf>
    <xf numFmtId="4" fontId="0" fillId="15" borderId="36" xfId="10" applyNumberFormat="1" applyFont="1" applyFill="1" applyBorder="1" applyAlignment="1">
      <alignment vertical="center"/>
    </xf>
    <xf numFmtId="167" fontId="0" fillId="15" borderId="35" xfId="10" applyNumberFormat="1" applyFont="1" applyFill="1" applyBorder="1" applyAlignment="1">
      <alignment vertical="center"/>
    </xf>
    <xf numFmtId="0" fontId="32" fillId="0" borderId="11" xfId="0" applyFont="1" applyBorder="1" applyAlignment="1">
      <alignment horizontal="right" vertical="center" wrapText="1"/>
    </xf>
    <xf numFmtId="0" fontId="0" fillId="0" borderId="12" xfId="0" applyBorder="1" applyAlignment="1">
      <alignment vertical="center"/>
    </xf>
    <xf numFmtId="0" fontId="0" fillId="0" borderId="120" xfId="0" applyBorder="1" applyAlignment="1">
      <alignment vertical="center"/>
    </xf>
    <xf numFmtId="3" fontId="32" fillId="15" borderId="110" xfId="0" applyNumberFormat="1" applyFont="1" applyFill="1" applyBorder="1" applyAlignment="1">
      <alignment vertical="center"/>
    </xf>
    <xf numFmtId="0" fontId="18" fillId="0" borderId="0" xfId="7" applyFont="1" applyFill="1" applyBorder="1" applyAlignment="1" applyProtection="1">
      <alignment horizontal="left" vertical="center" wrapText="1"/>
      <protection locked="0"/>
    </xf>
    <xf numFmtId="0" fontId="11" fillId="0" borderId="19" xfId="7" applyFont="1" applyBorder="1" applyAlignment="1" applyProtection="1">
      <alignment horizontal="center" vertical="center"/>
      <protection hidden="1"/>
    </xf>
    <xf numFmtId="0" fontId="11" fillId="0" borderId="0" xfId="7" applyFont="1" applyBorder="1" applyAlignment="1" applyProtection="1">
      <alignment horizontal="center" vertical="center"/>
      <protection hidden="1"/>
    </xf>
    <xf numFmtId="0" fontId="11" fillId="0" borderId="64" xfId="7" applyFont="1" applyBorder="1" applyAlignment="1" applyProtection="1">
      <alignment horizontal="center" vertical="center"/>
      <protection hidden="1"/>
    </xf>
    <xf numFmtId="10" fontId="15" fillId="0" borderId="46" xfId="7" applyNumberFormat="1" applyFont="1" applyFill="1" applyBorder="1" applyAlignment="1" applyProtection="1">
      <alignment horizontal="center" vertical="center"/>
    </xf>
    <xf numFmtId="10" fontId="15" fillId="0" borderId="59" xfId="7" applyNumberFormat="1" applyFont="1" applyFill="1" applyBorder="1" applyAlignment="1" applyProtection="1">
      <alignment horizontal="center" vertical="center"/>
    </xf>
    <xf numFmtId="10" fontId="16" fillId="3" borderId="57" xfId="7" applyNumberFormat="1" applyFont="1" applyFill="1" applyBorder="1" applyAlignment="1" applyProtection="1">
      <alignment horizontal="center" vertical="center"/>
    </xf>
    <xf numFmtId="10" fontId="16" fillId="3" borderId="47" xfId="7" applyNumberFormat="1" applyFont="1" applyFill="1" applyBorder="1" applyAlignment="1" applyProtection="1">
      <alignment horizontal="center" vertical="center"/>
    </xf>
    <xf numFmtId="10" fontId="16" fillId="3" borderId="71" xfId="7" applyNumberFormat="1" applyFont="1" applyFill="1" applyBorder="1" applyAlignment="1" applyProtection="1">
      <alignment horizontal="center" vertical="center"/>
    </xf>
    <xf numFmtId="10" fontId="16" fillId="3" borderId="60" xfId="7" applyNumberFormat="1" applyFont="1" applyFill="1" applyBorder="1" applyAlignment="1" applyProtection="1">
      <alignment horizontal="center" vertical="center"/>
    </xf>
    <xf numFmtId="0" fontId="17" fillId="0" borderId="19" xfId="7" applyFont="1" applyBorder="1" applyAlignment="1" applyProtection="1">
      <alignment horizontal="center" vertical="center"/>
      <protection hidden="1"/>
    </xf>
    <xf numFmtId="0" fontId="6" fillId="0" borderId="0" xfId="7" applyFont="1" applyBorder="1" applyAlignment="1" applyProtection="1">
      <alignment horizontal="center" vertical="center"/>
      <protection hidden="1"/>
    </xf>
    <xf numFmtId="0" fontId="6" fillId="0" borderId="64" xfId="7" applyFont="1" applyBorder="1" applyAlignment="1" applyProtection="1">
      <alignment horizontal="center" vertical="center"/>
      <protection hidden="1"/>
    </xf>
    <xf numFmtId="0" fontId="6" fillId="0" borderId="11" xfId="7" applyFont="1" applyBorder="1" applyAlignment="1" applyProtection="1">
      <alignment horizontal="center" vertical="center"/>
      <protection hidden="1"/>
    </xf>
    <xf numFmtId="0" fontId="6" fillId="0" borderId="12" xfId="7" applyFont="1" applyBorder="1" applyAlignment="1" applyProtection="1">
      <alignment horizontal="center" vertical="center"/>
      <protection hidden="1"/>
    </xf>
    <xf numFmtId="0" fontId="6" fillId="0" borderId="72" xfId="7" applyFont="1" applyBorder="1" applyAlignment="1" applyProtection="1">
      <alignment horizontal="center" vertical="center"/>
      <protection hidden="1"/>
    </xf>
    <xf numFmtId="167" fontId="16" fillId="3" borderId="57" xfId="7" applyNumberFormat="1" applyFont="1" applyFill="1" applyBorder="1" applyAlignment="1" applyProtection="1">
      <alignment horizontal="center" vertical="center"/>
    </xf>
    <xf numFmtId="167" fontId="16" fillId="3" borderId="47" xfId="7" applyNumberFormat="1" applyFont="1" applyFill="1" applyBorder="1" applyAlignment="1" applyProtection="1">
      <alignment horizontal="center" vertical="center"/>
    </xf>
    <xf numFmtId="0" fontId="6" fillId="0" borderId="65" xfId="7" applyFont="1" applyBorder="1" applyAlignment="1" applyProtection="1">
      <alignment horizontal="center" vertical="center"/>
      <protection hidden="1"/>
    </xf>
    <xf numFmtId="0" fontId="6" fillId="0" borderId="8" xfId="7" applyFont="1" applyBorder="1" applyAlignment="1" applyProtection="1">
      <alignment horizontal="center" vertical="center"/>
      <protection hidden="1"/>
    </xf>
    <xf numFmtId="0" fontId="6" fillId="0" borderId="62" xfId="7" applyFont="1" applyBorder="1" applyAlignment="1" applyProtection="1">
      <alignment horizontal="center" vertical="center"/>
      <protection hidden="1"/>
    </xf>
    <xf numFmtId="0" fontId="11" fillId="0" borderId="66" xfId="7" applyFont="1" applyBorder="1" applyAlignment="1" applyProtection="1">
      <alignment horizontal="center" vertical="center"/>
      <protection hidden="1"/>
    </xf>
    <xf numFmtId="0" fontId="11" fillId="0" borderId="67" xfId="7" applyFont="1" applyBorder="1" applyAlignment="1" applyProtection="1">
      <alignment horizontal="center" vertical="center"/>
      <protection hidden="1"/>
    </xf>
    <xf numFmtId="0" fontId="11" fillId="0" borderId="68" xfId="7" applyFont="1" applyBorder="1" applyAlignment="1" applyProtection="1">
      <alignment horizontal="center" vertical="center"/>
      <protection hidden="1"/>
    </xf>
    <xf numFmtId="167" fontId="15" fillId="0" borderId="46" xfId="7" applyNumberFormat="1" applyFont="1" applyFill="1" applyBorder="1" applyAlignment="1" applyProtection="1">
      <alignment horizontal="center" vertical="center"/>
    </xf>
    <xf numFmtId="10" fontId="16" fillId="3" borderId="46" xfId="7" applyNumberFormat="1" applyFont="1" applyFill="1" applyBorder="1" applyAlignment="1" applyProtection="1">
      <alignment horizontal="center" vertical="center"/>
    </xf>
    <xf numFmtId="0" fontId="6" fillId="0" borderId="19" xfId="7" applyFont="1" applyBorder="1" applyAlignment="1" applyProtection="1">
      <alignment horizontal="center" vertical="center"/>
      <protection hidden="1"/>
    </xf>
    <xf numFmtId="167" fontId="15" fillId="0" borderId="62" xfId="7" applyNumberFormat="1" applyFont="1" applyFill="1" applyBorder="1" applyAlignment="1" applyProtection="1">
      <alignment horizontal="center" vertical="center"/>
    </xf>
    <xf numFmtId="167" fontId="15" fillId="0" borderId="69" xfId="7" applyNumberFormat="1" applyFont="1" applyFill="1" applyBorder="1" applyAlignment="1" applyProtection="1">
      <alignment horizontal="center" vertical="center"/>
    </xf>
    <xf numFmtId="167" fontId="15" fillId="0" borderId="57" xfId="7" applyNumberFormat="1" applyFont="1" applyFill="1" applyBorder="1" applyAlignment="1" applyProtection="1">
      <alignment horizontal="center" vertical="center"/>
    </xf>
    <xf numFmtId="1" fontId="15" fillId="0" borderId="46" xfId="7" applyNumberFormat="1" applyFont="1" applyFill="1" applyBorder="1" applyAlignment="1" applyProtection="1">
      <alignment horizontal="center" vertical="center"/>
    </xf>
    <xf numFmtId="7" fontId="16" fillId="3" borderId="62" xfId="7" applyNumberFormat="1" applyFont="1" applyFill="1" applyBorder="1" applyAlignment="1" applyProtection="1">
      <alignment horizontal="center" vertical="center"/>
    </xf>
    <xf numFmtId="7" fontId="16" fillId="3" borderId="63" xfId="7" applyNumberFormat="1" applyFont="1" applyFill="1" applyBorder="1" applyAlignment="1" applyProtection="1">
      <alignment horizontal="center" vertical="center"/>
    </xf>
    <xf numFmtId="7" fontId="16" fillId="3" borderId="57" xfId="7" applyNumberFormat="1" applyFont="1" applyFill="1" applyBorder="1" applyAlignment="1" applyProtection="1">
      <alignment horizontal="center" vertical="center"/>
    </xf>
    <xf numFmtId="7" fontId="16" fillId="3" borderId="47" xfId="7" applyNumberFormat="1" applyFont="1" applyFill="1" applyBorder="1" applyAlignment="1" applyProtection="1">
      <alignment horizontal="center" vertical="center"/>
    </xf>
    <xf numFmtId="1" fontId="16" fillId="3" borderId="62" xfId="7" applyNumberFormat="1" applyFont="1" applyFill="1" applyBorder="1" applyAlignment="1" applyProtection="1">
      <alignment horizontal="center" vertical="center"/>
    </xf>
    <xf numFmtId="1" fontId="16" fillId="3" borderId="63" xfId="7" applyNumberFormat="1" applyFont="1" applyFill="1" applyBorder="1" applyAlignment="1" applyProtection="1">
      <alignment horizontal="center" vertical="center"/>
    </xf>
    <xf numFmtId="1" fontId="16" fillId="3" borderId="57" xfId="7" applyNumberFormat="1" applyFont="1" applyFill="1" applyBorder="1" applyAlignment="1" applyProtection="1">
      <alignment horizontal="center" vertical="center"/>
    </xf>
    <xf numFmtId="1" fontId="16" fillId="3" borderId="47" xfId="7" applyNumberFormat="1" applyFont="1" applyFill="1" applyBorder="1" applyAlignment="1" applyProtection="1">
      <alignment horizontal="center" vertical="center"/>
    </xf>
    <xf numFmtId="0" fontId="7" fillId="2" borderId="44" xfId="7" applyFont="1" applyFill="1" applyBorder="1" applyAlignment="1">
      <alignment horizontal="center"/>
    </xf>
    <xf numFmtId="0" fontId="7" fillId="2" borderId="42" xfId="7" applyFont="1" applyFill="1" applyBorder="1" applyAlignment="1">
      <alignment horizontal="center"/>
    </xf>
    <xf numFmtId="0" fontId="7" fillId="2" borderId="70" xfId="7" applyFont="1" applyFill="1" applyBorder="1" applyAlignment="1">
      <alignment horizontal="center"/>
    </xf>
    <xf numFmtId="0" fontId="9" fillId="2" borderId="53" xfId="7" applyFont="1" applyFill="1" applyBorder="1" applyAlignment="1">
      <alignment horizontal="center" vertical="center"/>
    </xf>
    <xf numFmtId="0" fontId="7" fillId="3" borderId="48" xfId="7" applyFont="1" applyFill="1" applyBorder="1" applyAlignment="1">
      <alignment horizontal="left"/>
    </xf>
    <xf numFmtId="0" fontId="7" fillId="3" borderId="22" xfId="7" applyFont="1" applyFill="1" applyBorder="1" applyAlignment="1">
      <alignment horizontal="left"/>
    </xf>
    <xf numFmtId="0" fontId="7" fillId="3" borderId="23" xfId="7" applyFont="1" applyFill="1" applyBorder="1" applyAlignment="1">
      <alignment horizontal="left"/>
    </xf>
    <xf numFmtId="0" fontId="9" fillId="2" borderId="54" xfId="7" applyFont="1" applyFill="1" applyBorder="1" applyAlignment="1">
      <alignment horizontal="center" vertical="center"/>
    </xf>
    <xf numFmtId="7" fontId="15" fillId="0" borderId="62" xfId="7" applyNumberFormat="1" applyFont="1" applyFill="1" applyBorder="1" applyAlignment="1" applyProtection="1">
      <alignment horizontal="center" vertical="center"/>
    </xf>
    <xf numFmtId="7" fontId="15" fillId="0" borderId="69" xfId="7" applyNumberFormat="1" applyFont="1" applyFill="1" applyBorder="1" applyAlignment="1" applyProtection="1">
      <alignment horizontal="center" vertical="center"/>
    </xf>
    <xf numFmtId="7" fontId="15" fillId="0" borderId="57" xfId="7" applyNumberFormat="1" applyFont="1" applyFill="1" applyBorder="1" applyAlignment="1" applyProtection="1">
      <alignment horizontal="center" vertical="center"/>
    </xf>
    <xf numFmtId="7" fontId="15" fillId="0" borderId="46" xfId="7" applyNumberFormat="1" applyFont="1" applyFill="1" applyBorder="1" applyAlignment="1" applyProtection="1">
      <alignment horizontal="center" vertical="center"/>
    </xf>
    <xf numFmtId="0" fontId="6" fillId="0" borderId="61" xfId="7" applyFont="1" applyFill="1" applyBorder="1" applyAlignment="1">
      <alignment horizontal="left"/>
    </xf>
    <xf numFmtId="0" fontId="6" fillId="0" borderId="59" xfId="7" applyFont="1" applyFill="1" applyBorder="1" applyAlignment="1">
      <alignment horizontal="left"/>
    </xf>
    <xf numFmtId="4" fontId="10" fillId="0" borderId="59" xfId="7" applyNumberFormat="1" applyFont="1" applyBorder="1" applyAlignment="1" applyProtection="1">
      <alignment horizontal="center" vertical="center" wrapText="1"/>
      <protection locked="0"/>
    </xf>
    <xf numFmtId="167" fontId="11" fillId="3" borderId="46" xfId="7" applyNumberFormat="1" applyFont="1" applyFill="1" applyBorder="1" applyAlignment="1" applyProtection="1">
      <alignment horizontal="center" vertical="center" wrapText="1"/>
      <protection locked="0"/>
    </xf>
    <xf numFmtId="167" fontId="11" fillId="3" borderId="47" xfId="7" applyNumberFormat="1" applyFont="1" applyFill="1" applyBorder="1" applyAlignment="1" applyProtection="1">
      <alignment horizontal="center" vertical="center" wrapText="1"/>
      <protection locked="0"/>
    </xf>
    <xf numFmtId="0" fontId="6" fillId="0" borderId="55" xfId="7" applyFont="1" applyFill="1" applyBorder="1" applyAlignment="1">
      <alignment horizontal="left"/>
    </xf>
    <xf numFmtId="0" fontId="6" fillId="0" borderId="46" xfId="7" applyFont="1" applyFill="1" applyBorder="1" applyAlignment="1">
      <alignment horizontal="left"/>
    </xf>
    <xf numFmtId="4" fontId="10" fillId="0" borderId="46" xfId="7" applyNumberFormat="1" applyFont="1" applyBorder="1" applyAlignment="1" applyProtection="1">
      <alignment horizontal="center" vertical="center" wrapText="1"/>
      <protection locked="0"/>
    </xf>
    <xf numFmtId="167" fontId="11" fillId="3" borderId="59" xfId="7" applyNumberFormat="1" applyFont="1" applyFill="1" applyBorder="1" applyAlignment="1" applyProtection="1">
      <alignment horizontal="center" vertical="center" wrapText="1"/>
      <protection locked="0"/>
    </xf>
    <xf numFmtId="167" fontId="11" fillId="3" borderId="60" xfId="7" applyNumberFormat="1" applyFont="1" applyFill="1" applyBorder="1" applyAlignment="1" applyProtection="1">
      <alignment horizontal="center" vertical="center" wrapText="1"/>
      <protection locked="0"/>
    </xf>
    <xf numFmtId="0" fontId="18" fillId="0" borderId="19" xfId="7" applyFont="1" applyFill="1" applyBorder="1" applyAlignment="1" applyProtection="1">
      <alignment horizontal="left" vertical="center" wrapText="1"/>
      <protection locked="0"/>
    </xf>
    <xf numFmtId="0" fontId="18" fillId="0" borderId="20" xfId="7" applyFont="1" applyFill="1" applyBorder="1" applyAlignment="1" applyProtection="1">
      <alignment horizontal="left" vertical="center" wrapText="1"/>
      <protection locked="0"/>
    </xf>
    <xf numFmtId="0" fontId="7" fillId="3" borderId="49" xfId="7" applyFont="1" applyFill="1" applyBorder="1" applyAlignment="1">
      <alignment horizontal="center"/>
    </xf>
    <xf numFmtId="0" fontId="6" fillId="3" borderId="50" xfId="7" applyFont="1" applyFill="1" applyBorder="1" applyAlignment="1">
      <alignment horizontal="center"/>
    </xf>
    <xf numFmtId="0" fontId="6" fillId="3" borderId="51" xfId="7" applyFont="1" applyFill="1" applyBorder="1" applyAlignment="1">
      <alignment horizontal="center"/>
    </xf>
    <xf numFmtId="0" fontId="7" fillId="2" borderId="52" xfId="7" applyFont="1" applyFill="1" applyBorder="1" applyAlignment="1">
      <alignment horizontal="left"/>
    </xf>
    <xf numFmtId="0" fontId="7" fillId="2" borderId="53" xfId="7" applyFont="1" applyFill="1" applyBorder="1" applyAlignment="1">
      <alignment horizontal="left"/>
    </xf>
    <xf numFmtId="0" fontId="9" fillId="2" borderId="53" xfId="7" applyFont="1" applyFill="1" applyBorder="1" applyAlignment="1">
      <alignment horizontal="center" vertical="center" wrapText="1"/>
    </xf>
    <xf numFmtId="0" fontId="9" fillId="2" borderId="54" xfId="7" applyFont="1" applyFill="1" applyBorder="1" applyAlignment="1">
      <alignment horizontal="center" vertical="center" wrapText="1"/>
    </xf>
    <xf numFmtId="10" fontId="11" fillId="3" borderId="57" xfId="7" applyNumberFormat="1" applyFont="1" applyFill="1" applyBorder="1" applyAlignment="1" applyProtection="1">
      <alignment horizontal="center" vertical="center" wrapText="1"/>
      <protection locked="0"/>
    </xf>
    <xf numFmtId="10" fontId="11" fillId="3" borderId="47" xfId="7" applyNumberFormat="1" applyFont="1" applyFill="1" applyBorder="1" applyAlignment="1" applyProtection="1">
      <alignment horizontal="center" vertical="center" wrapText="1"/>
      <protection locked="0"/>
    </xf>
    <xf numFmtId="0" fontId="10" fillId="0" borderId="58" xfId="7" applyFont="1" applyBorder="1" applyAlignment="1" applyProtection="1">
      <alignment horizontal="left" vertical="center" wrapText="1"/>
      <protection locked="0"/>
    </xf>
    <xf numFmtId="0" fontId="10" fillId="0" borderId="10" xfId="7" applyFont="1" applyBorder="1" applyAlignment="1" applyProtection="1">
      <alignment horizontal="left" vertical="center" wrapText="1"/>
      <protection locked="0"/>
    </xf>
    <xf numFmtId="10" fontId="10" fillId="0" borderId="73" xfId="14" applyNumberFormat="1" applyFont="1" applyFill="1" applyBorder="1" applyAlignment="1" applyProtection="1">
      <alignment horizontal="center" vertical="center" wrapText="1"/>
      <protection locked="0"/>
    </xf>
    <xf numFmtId="10" fontId="11" fillId="3" borderId="71" xfId="7" applyNumberFormat="1" applyFont="1" applyFill="1" applyBorder="1" applyAlignment="1" applyProtection="1">
      <alignment horizontal="center" vertical="center" wrapText="1"/>
      <protection locked="0"/>
    </xf>
    <xf numFmtId="10" fontId="11" fillId="3" borderId="60" xfId="7" applyNumberFormat="1" applyFont="1" applyFill="1" applyBorder="1" applyAlignment="1" applyProtection="1">
      <alignment horizontal="center" vertical="center" wrapText="1"/>
      <protection locked="0"/>
    </xf>
    <xf numFmtId="10" fontId="10" fillId="0" borderId="59" xfId="14" applyNumberFormat="1" applyFont="1" applyFill="1" applyBorder="1" applyAlignment="1" applyProtection="1">
      <alignment horizontal="center" vertical="center" wrapText="1"/>
      <protection locked="0"/>
    </xf>
    <xf numFmtId="4" fontId="11" fillId="3" borderId="46" xfId="7" applyNumberFormat="1" applyFont="1" applyFill="1" applyBorder="1" applyAlignment="1" applyProtection="1">
      <alignment horizontal="center" vertical="center" wrapText="1"/>
      <protection locked="0"/>
    </xf>
    <xf numFmtId="4" fontId="11" fillId="3" borderId="47" xfId="7" applyNumberFormat="1" applyFont="1" applyFill="1" applyBorder="1" applyAlignment="1" applyProtection="1">
      <alignment horizontal="center" vertical="center" wrapText="1"/>
      <protection locked="0"/>
    </xf>
    <xf numFmtId="0" fontId="11" fillId="2" borderId="58" xfId="7" applyFont="1" applyFill="1" applyBorder="1" applyAlignment="1" applyProtection="1">
      <alignment horizontal="left" vertical="center" wrapText="1"/>
      <protection locked="0"/>
    </xf>
    <xf numFmtId="0" fontId="11" fillId="2" borderId="10" xfId="7" applyFont="1" applyFill="1" applyBorder="1" applyAlignment="1" applyProtection="1">
      <alignment horizontal="left" vertical="center" wrapText="1"/>
      <protection locked="0"/>
    </xf>
    <xf numFmtId="4" fontId="11" fillId="2" borderId="59" xfId="7" applyNumberFormat="1" applyFont="1" applyFill="1" applyBorder="1" applyAlignment="1" applyProtection="1">
      <alignment horizontal="center" vertical="center" wrapText="1"/>
    </xf>
    <xf numFmtId="10" fontId="10" fillId="0" borderId="46" xfId="14" applyNumberFormat="1" applyFont="1" applyFill="1" applyBorder="1" applyAlignment="1" applyProtection="1">
      <alignment horizontal="center" vertical="center" wrapText="1"/>
      <protection locked="0"/>
    </xf>
    <xf numFmtId="4" fontId="11" fillId="2" borderId="60" xfId="7" applyNumberFormat="1" applyFont="1" applyFill="1" applyBorder="1" applyAlignment="1" applyProtection="1">
      <alignment horizontal="center" vertical="center" wrapText="1"/>
    </xf>
    <xf numFmtId="0" fontId="10" fillId="0" borderId="45" xfId="7" applyFont="1" applyBorder="1" applyAlignment="1" applyProtection="1">
      <alignment horizontal="left" vertical="center" wrapText="1"/>
      <protection locked="0"/>
    </xf>
    <xf numFmtId="0" fontId="10" fillId="0" borderId="9" xfId="7" applyFont="1" applyBorder="1" applyAlignment="1" applyProtection="1">
      <alignment horizontal="left" vertical="center" wrapText="1"/>
      <protection locked="0"/>
    </xf>
    <xf numFmtId="4" fontId="10" fillId="0" borderId="56" xfId="7" applyNumberFormat="1" applyFont="1" applyBorder="1" applyAlignment="1" applyProtection="1">
      <alignment horizontal="center" vertical="center" wrapText="1"/>
      <protection locked="0"/>
    </xf>
    <xf numFmtId="4" fontId="10" fillId="0" borderId="57" xfId="7" applyNumberFormat="1" applyFont="1" applyBorder="1" applyAlignment="1" applyProtection="1">
      <alignment horizontal="center" vertical="center" wrapText="1"/>
      <protection locked="0"/>
    </xf>
    <xf numFmtId="0" fontId="6" fillId="0" borderId="49" xfId="7" applyFont="1" applyBorder="1" applyAlignment="1">
      <alignment horizontal="center"/>
    </xf>
    <xf numFmtId="0" fontId="6" fillId="0" borderId="50" xfId="7" applyFont="1" applyBorder="1" applyAlignment="1">
      <alignment horizontal="center"/>
    </xf>
    <xf numFmtId="0" fontId="7" fillId="0" borderId="49" xfId="7" applyFont="1" applyBorder="1" applyAlignment="1">
      <alignment horizontal="center" vertical="center" wrapText="1"/>
    </xf>
    <xf numFmtId="0" fontId="7" fillId="0" borderId="50" xfId="7" applyFont="1" applyBorder="1" applyAlignment="1">
      <alignment horizontal="center" vertical="center" wrapText="1"/>
    </xf>
    <xf numFmtId="0" fontId="7" fillId="0" borderId="51" xfId="7" applyFont="1" applyBorder="1" applyAlignment="1">
      <alignment horizontal="center" vertical="center" wrapText="1"/>
    </xf>
    <xf numFmtId="4" fontId="11" fillId="8" borderId="59" xfId="7" applyNumberFormat="1" applyFont="1" applyFill="1" applyBorder="1" applyAlignment="1" applyProtection="1">
      <alignment horizontal="center" vertical="center" wrapText="1"/>
    </xf>
    <xf numFmtId="4" fontId="11" fillId="8" borderId="60" xfId="7" applyNumberFormat="1" applyFont="1" applyFill="1" applyBorder="1" applyAlignment="1" applyProtection="1">
      <alignment horizontal="center" vertical="center" wrapText="1"/>
    </xf>
    <xf numFmtId="0" fontId="6" fillId="0" borderId="0" xfId="7" applyFont="1" applyAlignment="1">
      <alignment horizontal="center"/>
    </xf>
    <xf numFmtId="0" fontId="6" fillId="0" borderId="58" xfId="7" applyFont="1" applyFill="1" applyBorder="1" applyAlignment="1">
      <alignment horizontal="center"/>
    </xf>
    <xf numFmtId="0" fontId="6" fillId="0" borderId="10" xfId="7" applyFont="1" applyFill="1" applyBorder="1" applyAlignment="1">
      <alignment horizontal="center"/>
    </xf>
    <xf numFmtId="0" fontId="6" fillId="0" borderId="67" xfId="7" applyFont="1" applyFill="1" applyBorder="1" applyAlignment="1">
      <alignment horizontal="center"/>
    </xf>
    <xf numFmtId="0" fontId="6" fillId="0" borderId="68" xfId="7" applyFont="1" applyFill="1" applyBorder="1" applyAlignment="1">
      <alignment horizontal="center"/>
    </xf>
    <xf numFmtId="0" fontId="6" fillId="0" borderId="73" xfId="7" applyFont="1" applyFill="1" applyBorder="1" applyAlignment="1">
      <alignment horizontal="center"/>
    </xf>
    <xf numFmtId="0" fontId="6" fillId="0" borderId="34" xfId="7" applyFont="1" applyBorder="1" applyAlignment="1">
      <alignment horizontal="center"/>
    </xf>
    <xf numFmtId="0" fontId="6" fillId="0" borderId="32" xfId="7" applyFont="1" applyBorder="1" applyAlignment="1">
      <alignment horizontal="center"/>
    </xf>
    <xf numFmtId="0" fontId="6" fillId="0" borderId="45" xfId="7" applyFont="1" applyFill="1" applyBorder="1" applyAlignment="1">
      <alignment horizontal="center"/>
    </xf>
    <xf numFmtId="0" fontId="6" fillId="0" borderId="9" xfId="7" applyFont="1" applyFill="1" applyBorder="1" applyAlignment="1">
      <alignment horizontal="center"/>
    </xf>
    <xf numFmtId="0" fontId="6" fillId="0" borderId="57" xfId="7" applyFont="1" applyFill="1" applyBorder="1" applyAlignment="1">
      <alignment horizontal="center"/>
    </xf>
    <xf numFmtId="0" fontId="6" fillId="0" borderId="46" xfId="7" applyFont="1" applyFill="1" applyBorder="1" applyAlignment="1">
      <alignment horizontal="center"/>
    </xf>
    <xf numFmtId="0" fontId="6" fillId="0" borderId="56" xfId="7" applyFont="1" applyFill="1" applyBorder="1" applyAlignment="1">
      <alignment horizontal="center"/>
    </xf>
    <xf numFmtId="0" fontId="6" fillId="0" borderId="96" xfId="7" applyFont="1" applyFill="1" applyBorder="1" applyAlignment="1">
      <alignment horizontal="center"/>
    </xf>
    <xf numFmtId="0" fontId="6" fillId="0" borderId="85" xfId="7" applyFont="1" applyFill="1" applyBorder="1" applyAlignment="1">
      <alignment horizontal="center"/>
    </xf>
    <xf numFmtId="0" fontId="6" fillId="0" borderId="86" xfId="7" applyFont="1" applyFill="1" applyBorder="1" applyAlignment="1">
      <alignment horizontal="center"/>
    </xf>
    <xf numFmtId="4" fontId="6" fillId="8" borderId="88" xfId="7" applyNumberFormat="1" applyFont="1" applyFill="1" applyBorder="1" applyAlignment="1">
      <alignment horizontal="center"/>
    </xf>
    <xf numFmtId="0" fontId="6" fillId="8" borderId="97" xfId="7" applyFont="1" applyFill="1" applyBorder="1" applyAlignment="1">
      <alignment horizontal="center"/>
    </xf>
    <xf numFmtId="0" fontId="6" fillId="0" borderId="65" xfId="7" applyFont="1" applyFill="1" applyBorder="1" applyAlignment="1">
      <alignment horizontal="center"/>
    </xf>
    <xf numFmtId="0" fontId="6" fillId="0" borderId="8" xfId="7" applyFont="1" applyFill="1" applyBorder="1" applyAlignment="1">
      <alignment horizontal="center"/>
    </xf>
    <xf numFmtId="0" fontId="6" fillId="0" borderId="62" xfId="7" applyFont="1" applyFill="1" applyBorder="1" applyAlignment="1">
      <alignment horizontal="center"/>
    </xf>
    <xf numFmtId="0" fontId="14" fillId="2" borderId="75" xfId="7" applyFont="1" applyFill="1" applyBorder="1" applyAlignment="1">
      <alignment horizontal="center" vertical="center"/>
    </xf>
    <xf numFmtId="1" fontId="14" fillId="2" borderId="94" xfId="7" applyNumberFormat="1" applyFont="1" applyFill="1" applyBorder="1" applyAlignment="1" applyProtection="1">
      <alignment horizontal="center" vertical="center" wrapText="1"/>
      <protection locked="0"/>
    </xf>
    <xf numFmtId="1" fontId="14" fillId="2" borderId="80" xfId="7" applyNumberFormat="1" applyFont="1" applyFill="1" applyBorder="1" applyAlignment="1" applyProtection="1">
      <alignment horizontal="center" vertical="center" wrapText="1"/>
      <protection locked="0"/>
    </xf>
    <xf numFmtId="0" fontId="6" fillId="0" borderId="69" xfId="7" applyFont="1" applyFill="1" applyBorder="1" applyAlignment="1">
      <alignment horizontal="center"/>
    </xf>
    <xf numFmtId="0" fontId="6" fillId="0" borderId="83" xfId="7" applyFont="1" applyFill="1" applyBorder="1" applyAlignment="1">
      <alignment horizontal="center"/>
    </xf>
    <xf numFmtId="0" fontId="6" fillId="0" borderId="95" xfId="7" applyFont="1" applyFill="1" applyBorder="1" applyAlignment="1">
      <alignment horizontal="center"/>
    </xf>
    <xf numFmtId="0" fontId="6" fillId="0" borderId="55" xfId="7" applyFont="1" applyFill="1" applyBorder="1" applyAlignment="1">
      <alignment horizontal="center"/>
    </xf>
    <xf numFmtId="3" fontId="10" fillId="3" borderId="46" xfId="7" applyNumberFormat="1" applyFont="1" applyFill="1" applyBorder="1" applyAlignment="1" applyProtection="1">
      <alignment horizontal="center" vertical="center" wrapText="1"/>
      <protection locked="0"/>
    </xf>
    <xf numFmtId="3" fontId="10" fillId="3" borderId="47" xfId="7" applyNumberFormat="1" applyFont="1" applyFill="1" applyBorder="1" applyAlignment="1" applyProtection="1">
      <alignment horizontal="center" vertical="center" wrapText="1"/>
      <protection locked="0"/>
    </xf>
    <xf numFmtId="0" fontId="6" fillId="0" borderId="61" xfId="7" applyFont="1" applyFill="1" applyBorder="1" applyAlignment="1">
      <alignment horizontal="center"/>
    </xf>
    <xf numFmtId="0" fontId="6" fillId="0" borderId="59" xfId="7" applyFont="1" applyFill="1" applyBorder="1" applyAlignment="1">
      <alignment horizontal="center"/>
    </xf>
    <xf numFmtId="3" fontId="10" fillId="3" borderId="59" xfId="7" applyNumberFormat="1" applyFont="1" applyFill="1" applyBorder="1" applyAlignment="1" applyProtection="1">
      <alignment horizontal="center" vertical="center" wrapText="1"/>
      <protection locked="0"/>
    </xf>
    <xf numFmtId="3" fontId="10" fillId="3" borderId="60" xfId="7" applyNumberFormat="1" applyFont="1" applyFill="1" applyBorder="1" applyAlignment="1" applyProtection="1">
      <alignment horizontal="center" vertical="center" wrapText="1"/>
      <protection locked="0"/>
    </xf>
    <xf numFmtId="0" fontId="7" fillId="2" borderId="55" xfId="7" applyFont="1" applyFill="1" applyBorder="1" applyAlignment="1" applyProtection="1">
      <alignment horizontal="left" vertical="center" wrapText="1"/>
      <protection locked="0"/>
    </xf>
    <xf numFmtId="0" fontId="7" fillId="2" borderId="46" xfId="7" applyFont="1" applyFill="1" applyBorder="1" applyAlignment="1" applyProtection="1">
      <alignment horizontal="left" vertical="center" wrapText="1"/>
      <protection locked="0"/>
    </xf>
    <xf numFmtId="0" fontId="7" fillId="2" borderId="47" xfId="7" applyFont="1" applyFill="1" applyBorder="1" applyAlignment="1" applyProtection="1">
      <alignment horizontal="left" vertical="center" wrapText="1"/>
      <protection locked="0"/>
    </xf>
    <xf numFmtId="0" fontId="7" fillId="2" borderId="5" xfId="7" applyFont="1" applyFill="1" applyBorder="1" applyAlignment="1">
      <alignment horizontal="center" vertical="center"/>
    </xf>
    <xf numFmtId="0" fontId="7" fillId="2" borderId="88" xfId="7" applyFont="1" applyFill="1" applyBorder="1" applyAlignment="1">
      <alignment horizontal="center" vertical="center"/>
    </xf>
    <xf numFmtId="0" fontId="7" fillId="2" borderId="4" xfId="7" applyFont="1" applyFill="1" applyBorder="1" applyAlignment="1">
      <alignment horizontal="center" vertical="center"/>
    </xf>
    <xf numFmtId="0" fontId="9" fillId="2" borderId="89" xfId="7" applyFont="1" applyFill="1" applyBorder="1" applyAlignment="1">
      <alignment horizontal="center" vertical="center"/>
    </xf>
    <xf numFmtId="0" fontId="9" fillId="2" borderId="90" xfId="7" applyFont="1" applyFill="1" applyBorder="1" applyAlignment="1">
      <alignment horizontal="center" vertical="center"/>
    </xf>
    <xf numFmtId="0" fontId="7" fillId="3" borderId="91" xfId="7" applyFont="1" applyFill="1" applyBorder="1" applyAlignment="1">
      <alignment horizontal="center"/>
    </xf>
    <xf numFmtId="0" fontId="7" fillId="3" borderId="92" xfId="7" applyFont="1" applyFill="1" applyBorder="1" applyAlignment="1">
      <alignment horizontal="center"/>
    </xf>
    <xf numFmtId="0" fontId="7" fillId="3" borderId="93" xfId="7" applyFont="1" applyFill="1" applyBorder="1" applyAlignment="1">
      <alignment horizontal="center"/>
    </xf>
    <xf numFmtId="0" fontId="7" fillId="2" borderId="82" xfId="7" applyFont="1" applyFill="1" applyBorder="1" applyAlignment="1" applyProtection="1">
      <alignment horizontal="left" vertical="center" wrapText="1"/>
      <protection locked="0"/>
    </xf>
    <xf numFmtId="0" fontId="7" fillId="2" borderId="69" xfId="7" applyFont="1" applyFill="1" applyBorder="1" applyAlignment="1" applyProtection="1">
      <alignment horizontal="left" vertical="center" wrapText="1"/>
      <protection locked="0"/>
    </xf>
    <xf numFmtId="3" fontId="10" fillId="8" borderId="69" xfId="7" applyNumberFormat="1" applyFont="1" applyFill="1" applyBorder="1" applyAlignment="1" applyProtection="1">
      <alignment horizontal="center" vertical="center" wrapText="1"/>
      <protection locked="0"/>
    </xf>
    <xf numFmtId="3" fontId="10" fillId="8" borderId="63" xfId="7" applyNumberFormat="1" applyFont="1" applyFill="1" applyBorder="1" applyAlignment="1" applyProtection="1">
      <alignment horizontal="center" vertical="center" wrapText="1"/>
      <protection locked="0"/>
    </xf>
    <xf numFmtId="3" fontId="10" fillId="0" borderId="46" xfId="7" applyNumberFormat="1" applyFont="1" applyBorder="1" applyAlignment="1" applyProtection="1">
      <alignment horizontal="center" vertical="center" wrapText="1"/>
      <protection locked="0"/>
    </xf>
    <xf numFmtId="3" fontId="10" fillId="0" borderId="73" xfId="7" applyNumberFormat="1" applyFont="1" applyBorder="1" applyAlignment="1" applyProtection="1">
      <alignment horizontal="center" vertical="center" wrapText="1"/>
      <protection locked="0"/>
    </xf>
    <xf numFmtId="3" fontId="10" fillId="3" borderId="73" xfId="7" applyNumberFormat="1" applyFont="1" applyFill="1" applyBorder="1" applyAlignment="1" applyProtection="1">
      <alignment horizontal="center" vertical="center" wrapText="1"/>
      <protection locked="0"/>
    </xf>
    <xf numFmtId="3" fontId="10" fillId="3" borderId="74" xfId="7" applyNumberFormat="1" applyFont="1" applyFill="1" applyBorder="1" applyAlignment="1" applyProtection="1">
      <alignment horizontal="center" vertical="center" wrapText="1"/>
      <protection locked="0"/>
    </xf>
    <xf numFmtId="0" fontId="10" fillId="0" borderId="55" xfId="7" applyFont="1" applyBorder="1" applyAlignment="1" applyProtection="1">
      <alignment horizontal="center" vertical="center" wrapText="1"/>
      <protection locked="0"/>
    </xf>
    <xf numFmtId="0" fontId="10" fillId="0" borderId="46" xfId="7" applyFont="1" applyBorder="1" applyAlignment="1" applyProtection="1">
      <alignment horizontal="center" vertical="center" wrapText="1"/>
      <protection locked="0"/>
    </xf>
    <xf numFmtId="0" fontId="10" fillId="0" borderId="46" xfId="7" applyFont="1" applyFill="1" applyBorder="1" applyAlignment="1" applyProtection="1">
      <alignment horizontal="center" vertical="center" wrapText="1"/>
      <protection hidden="1"/>
    </xf>
    <xf numFmtId="0" fontId="10" fillId="0" borderId="81" xfId="7" applyFont="1" applyBorder="1" applyAlignment="1" applyProtection="1">
      <alignment horizontal="center" vertical="center" wrapText="1"/>
      <protection locked="0"/>
    </xf>
    <xf numFmtId="0" fontId="10" fillId="0" borderId="73" xfId="7" applyFont="1" applyBorder="1" applyAlignment="1" applyProtection="1">
      <alignment horizontal="center" vertical="center" wrapText="1"/>
      <protection locked="0"/>
    </xf>
    <xf numFmtId="0" fontId="10" fillId="0" borderId="73" xfId="7" applyFont="1" applyFill="1" applyBorder="1" applyAlignment="1" applyProtection="1">
      <alignment horizontal="center" vertical="center" wrapText="1"/>
      <protection hidden="1"/>
    </xf>
    <xf numFmtId="17" fontId="10" fillId="0" borderId="46" xfId="7" applyNumberFormat="1" applyFont="1" applyFill="1" applyBorder="1" applyAlignment="1" applyProtection="1">
      <alignment horizontal="center" vertical="center" wrapText="1"/>
      <protection hidden="1"/>
    </xf>
    <xf numFmtId="0" fontId="10" fillId="0" borderId="82" xfId="7" applyFont="1" applyBorder="1" applyAlignment="1" applyProtection="1">
      <alignment horizontal="center" vertical="center" wrapText="1"/>
      <protection locked="0"/>
    </xf>
    <xf numFmtId="0" fontId="10" fillId="0" borderId="69" xfId="7" applyFont="1" applyBorder="1" applyAlignment="1" applyProtection="1">
      <alignment horizontal="center" vertical="center" wrapText="1"/>
      <protection locked="0"/>
    </xf>
    <xf numFmtId="0" fontId="10" fillId="0" borderId="69" xfId="7" applyFont="1" applyFill="1" applyBorder="1" applyAlignment="1" applyProtection="1">
      <alignment horizontal="center" vertical="center" wrapText="1"/>
      <protection hidden="1"/>
    </xf>
    <xf numFmtId="3" fontId="10" fillId="0" borderId="69" xfId="7" applyNumberFormat="1" applyFont="1" applyBorder="1" applyAlignment="1" applyProtection="1">
      <alignment horizontal="center" vertical="center" wrapText="1"/>
      <protection locked="0"/>
    </xf>
    <xf numFmtId="3" fontId="10" fillId="3" borderId="69" xfId="7" applyNumberFormat="1" applyFont="1" applyFill="1" applyBorder="1" applyAlignment="1" applyProtection="1">
      <alignment horizontal="center" vertical="center" wrapText="1"/>
      <protection locked="0"/>
    </xf>
    <xf numFmtId="3" fontId="10" fillId="3" borderId="63" xfId="7" applyNumberFormat="1" applyFont="1" applyFill="1" applyBorder="1" applyAlignment="1" applyProtection="1">
      <alignment horizontal="center" vertical="center" wrapText="1"/>
      <protection locked="0"/>
    </xf>
    <xf numFmtId="0" fontId="7" fillId="2" borderId="79" xfId="7" applyFont="1" applyFill="1" applyBorder="1" applyAlignment="1" applyProtection="1">
      <alignment horizontal="left" vertical="center" wrapText="1"/>
      <protection locked="0"/>
    </xf>
    <xf numFmtId="0" fontId="7" fillId="2" borderId="75" xfId="7" applyFont="1" applyFill="1" applyBorder="1" applyAlignment="1" applyProtection="1">
      <alignment horizontal="left" vertical="center" wrapText="1"/>
      <protection locked="0"/>
    </xf>
    <xf numFmtId="3" fontId="10" fillId="0" borderId="56" xfId="7" applyNumberFormat="1" applyFont="1" applyBorder="1" applyAlignment="1" applyProtection="1">
      <alignment horizontal="center" vertical="center" wrapText="1"/>
      <protection locked="0"/>
    </xf>
    <xf numFmtId="3" fontId="10" fillId="0" borderId="57" xfId="7" applyNumberFormat="1" applyFont="1" applyBorder="1" applyAlignment="1" applyProtection="1">
      <alignment horizontal="center" vertical="center" wrapText="1"/>
      <protection locked="0"/>
    </xf>
    <xf numFmtId="3" fontId="10" fillId="0" borderId="85" xfId="7" applyNumberFormat="1" applyFont="1" applyBorder="1" applyAlignment="1" applyProtection="1">
      <alignment horizontal="center" vertical="center" wrapText="1"/>
      <protection locked="0"/>
    </xf>
    <xf numFmtId="3" fontId="10" fillId="0" borderId="87" xfId="7" applyNumberFormat="1" applyFont="1" applyBorder="1" applyAlignment="1" applyProtection="1">
      <alignment horizontal="center" vertical="center" wrapText="1"/>
      <protection locked="0"/>
    </xf>
    <xf numFmtId="1" fontId="14" fillId="2" borderId="75" xfId="7" applyNumberFormat="1" applyFont="1" applyFill="1" applyBorder="1" applyAlignment="1" applyProtection="1">
      <alignment horizontal="center" vertical="center" wrapText="1"/>
      <protection locked="0"/>
    </xf>
    <xf numFmtId="3" fontId="10" fillId="0" borderId="83" xfId="7" applyNumberFormat="1" applyFont="1" applyBorder="1" applyAlignment="1" applyProtection="1">
      <alignment horizontal="center" vertical="center" wrapText="1"/>
      <protection locked="0"/>
    </xf>
    <xf numFmtId="3" fontId="10" fillId="0" borderId="84" xfId="7" applyNumberFormat="1" applyFont="1" applyBorder="1" applyAlignment="1" applyProtection="1">
      <alignment horizontal="center" vertical="center" wrapText="1"/>
      <protection locked="0"/>
    </xf>
    <xf numFmtId="0" fontId="6" fillId="0" borderId="82" xfId="7" applyFont="1" applyFill="1" applyBorder="1" applyAlignment="1">
      <alignment horizontal="center"/>
    </xf>
    <xf numFmtId="0" fontId="14" fillId="2" borderId="76" xfId="7" applyFont="1" applyFill="1" applyBorder="1" applyAlignment="1">
      <alignment horizontal="center" vertical="center"/>
    </xf>
    <xf numFmtId="0" fontId="6" fillId="0" borderId="82" xfId="7" applyFont="1" applyFill="1" applyBorder="1" applyAlignment="1">
      <alignment horizontal="left"/>
    </xf>
    <xf numFmtId="0" fontId="6" fillId="0" borderId="69" xfId="7" applyFont="1" applyFill="1" applyBorder="1" applyAlignment="1">
      <alignment horizontal="left"/>
    </xf>
    <xf numFmtId="3" fontId="10" fillId="0" borderId="83" xfId="7" applyNumberFormat="1" applyFont="1" applyFill="1" applyBorder="1" applyAlignment="1" applyProtection="1">
      <alignment horizontal="center" vertical="center" wrapText="1"/>
      <protection locked="0"/>
    </xf>
    <xf numFmtId="3" fontId="10" fillId="0" borderId="84" xfId="7" applyNumberFormat="1" applyFont="1" applyFill="1" applyBorder="1" applyAlignment="1" applyProtection="1">
      <alignment horizontal="center" vertical="center" wrapText="1"/>
      <protection locked="0"/>
    </xf>
    <xf numFmtId="3" fontId="10" fillId="0" borderId="69" xfId="7" applyNumberFormat="1" applyFont="1" applyFill="1" applyBorder="1" applyAlignment="1" applyProtection="1">
      <alignment horizontal="center" vertical="center" wrapText="1"/>
      <protection locked="0"/>
    </xf>
    <xf numFmtId="3" fontId="11" fillId="8" borderId="69" xfId="7" applyNumberFormat="1" applyFont="1" applyFill="1" applyBorder="1" applyAlignment="1" applyProtection="1">
      <alignment horizontal="center" vertical="center" wrapText="1"/>
      <protection locked="0"/>
    </xf>
    <xf numFmtId="3" fontId="11" fillId="8" borderId="63" xfId="7" applyNumberFormat="1" applyFont="1" applyFill="1" applyBorder="1" applyAlignment="1" applyProtection="1">
      <alignment horizontal="center" vertical="center" wrapText="1"/>
      <protection locked="0"/>
    </xf>
    <xf numFmtId="0" fontId="7" fillId="2" borderId="79" xfId="7" applyFont="1" applyFill="1" applyBorder="1" applyAlignment="1">
      <alignment horizontal="left"/>
    </xf>
    <xf numFmtId="0" fontId="7" fillId="2" borderId="75" xfId="7" applyFont="1" applyFill="1" applyBorder="1" applyAlignment="1">
      <alignment horizontal="left"/>
    </xf>
    <xf numFmtId="0" fontId="6" fillId="0" borderId="25" xfId="7" applyFont="1" applyBorder="1" applyAlignment="1">
      <alignment horizontal="center"/>
    </xf>
    <xf numFmtId="0" fontId="6" fillId="0" borderId="1" xfId="7" applyFont="1" applyBorder="1" applyAlignment="1">
      <alignment horizontal="center"/>
    </xf>
    <xf numFmtId="0" fontId="7" fillId="0" borderId="77" xfId="7" applyFont="1" applyBorder="1" applyAlignment="1">
      <alignment horizontal="center" vertical="center" wrapText="1"/>
    </xf>
    <xf numFmtId="0" fontId="7" fillId="0" borderId="42" xfId="7" applyFont="1" applyBorder="1" applyAlignment="1">
      <alignment horizontal="center" vertical="center" wrapText="1"/>
    </xf>
    <xf numFmtId="0" fontId="7" fillId="0" borderId="78" xfId="7" applyFont="1" applyBorder="1" applyAlignment="1">
      <alignment horizontal="center" vertical="center" wrapText="1"/>
    </xf>
    <xf numFmtId="0" fontId="14" fillId="2" borderId="75" xfId="7" applyFont="1" applyFill="1" applyBorder="1" applyAlignment="1">
      <alignment horizontal="center" vertical="center" wrapText="1"/>
    </xf>
    <xf numFmtId="0" fontId="14" fillId="2" borderId="80" xfId="7" applyFont="1" applyFill="1" applyBorder="1" applyAlignment="1">
      <alignment horizontal="center" vertical="center" wrapText="1"/>
    </xf>
    <xf numFmtId="0" fontId="10" fillId="0" borderId="74" xfId="7" applyFont="1" applyBorder="1" applyAlignment="1" applyProtection="1">
      <alignment horizontal="center" vertical="center" wrapText="1"/>
      <protection locked="0"/>
    </xf>
    <xf numFmtId="0" fontId="11" fillId="0" borderId="21" xfId="7" applyFont="1" applyBorder="1" applyAlignment="1" applyProtection="1">
      <alignment horizontal="center" vertical="center"/>
      <protection hidden="1"/>
    </xf>
    <xf numFmtId="0" fontId="11" fillId="0" borderId="15" xfId="7" applyFont="1" applyBorder="1" applyAlignment="1" applyProtection="1">
      <alignment horizontal="center" vertical="center"/>
      <protection hidden="1"/>
    </xf>
    <xf numFmtId="10" fontId="15" fillId="0" borderId="15" xfId="7" applyNumberFormat="1" applyFont="1" applyFill="1" applyBorder="1" applyAlignment="1" applyProtection="1">
      <alignment horizontal="center" vertical="center"/>
    </xf>
    <xf numFmtId="10" fontId="16" fillId="3" borderId="15" xfId="7" applyNumberFormat="1" applyFont="1" applyFill="1" applyBorder="1" applyAlignment="1" applyProtection="1">
      <alignment horizontal="center" vertical="center"/>
    </xf>
    <xf numFmtId="10" fontId="16" fillId="3" borderId="16" xfId="7" applyNumberFormat="1" applyFont="1" applyFill="1" applyBorder="1" applyAlignment="1" applyProtection="1">
      <alignment horizontal="center" vertical="center"/>
    </xf>
    <xf numFmtId="0" fontId="17" fillId="0" borderId="21" xfId="7" applyFont="1" applyBorder="1" applyAlignment="1" applyProtection="1">
      <alignment horizontal="center" vertical="center"/>
      <protection hidden="1"/>
    </xf>
    <xf numFmtId="0" fontId="6" fillId="0" borderId="15" xfId="7" applyFont="1" applyBorder="1" applyAlignment="1" applyProtection="1">
      <alignment horizontal="center" vertical="center"/>
      <protection hidden="1"/>
    </xf>
    <xf numFmtId="0" fontId="6" fillId="0" borderId="21" xfId="7" applyFont="1" applyBorder="1" applyAlignment="1" applyProtection="1">
      <alignment horizontal="center" vertical="center"/>
      <protection hidden="1"/>
    </xf>
    <xf numFmtId="0" fontId="5" fillId="0" borderId="0" xfId="7" applyAlignment="1"/>
    <xf numFmtId="10" fontId="15" fillId="0" borderId="17" xfId="7" applyNumberFormat="1" applyFont="1" applyFill="1" applyBorder="1" applyAlignment="1" applyProtection="1">
      <alignment horizontal="center" vertical="center"/>
    </xf>
    <xf numFmtId="10" fontId="16" fillId="3" borderId="17" xfId="7" applyNumberFormat="1" applyFont="1" applyFill="1" applyBorder="1" applyAlignment="1" applyProtection="1">
      <alignment horizontal="center" vertical="center"/>
    </xf>
    <xf numFmtId="10" fontId="16" fillId="3" borderId="18" xfId="7" applyNumberFormat="1" applyFont="1" applyFill="1" applyBorder="1" applyAlignment="1" applyProtection="1">
      <alignment horizontal="center" vertical="center"/>
    </xf>
    <xf numFmtId="0" fontId="6" fillId="0" borderId="31" xfId="7" applyFont="1" applyBorder="1" applyAlignment="1" applyProtection="1">
      <alignment horizontal="center" vertical="center"/>
      <protection hidden="1"/>
    </xf>
    <xf numFmtId="0" fontId="6" fillId="0" borderId="17" xfId="7" applyFont="1" applyBorder="1" applyAlignment="1" applyProtection="1">
      <alignment horizontal="center" vertical="center"/>
      <protection hidden="1"/>
    </xf>
    <xf numFmtId="10" fontId="16" fillId="3" borderId="77" xfId="7" applyNumberFormat="1" applyFont="1" applyFill="1" applyBorder="1" applyAlignment="1" applyProtection="1">
      <alignment horizontal="center" vertical="center"/>
    </xf>
    <xf numFmtId="10" fontId="16" fillId="3" borderId="43" xfId="7" applyNumberFormat="1" applyFont="1" applyFill="1" applyBorder="1" applyAlignment="1" applyProtection="1">
      <alignment horizontal="center" vertical="center"/>
    </xf>
    <xf numFmtId="10" fontId="16" fillId="3" borderId="99" xfId="7" applyNumberFormat="1" applyFont="1" applyFill="1" applyBorder="1" applyAlignment="1" applyProtection="1">
      <alignment horizontal="center" vertical="center"/>
    </xf>
    <xf numFmtId="10" fontId="16" fillId="3" borderId="20" xfId="7" applyNumberFormat="1" applyFont="1" applyFill="1" applyBorder="1" applyAlignment="1" applyProtection="1">
      <alignment horizontal="center" vertical="center"/>
    </xf>
    <xf numFmtId="10" fontId="16" fillId="3" borderId="100" xfId="7" applyNumberFormat="1" applyFont="1" applyFill="1" applyBorder="1" applyAlignment="1" applyProtection="1">
      <alignment horizontal="center" vertical="center"/>
    </xf>
    <xf numFmtId="10" fontId="16" fillId="3" borderId="101" xfId="7" applyNumberFormat="1" applyFont="1" applyFill="1" applyBorder="1" applyAlignment="1" applyProtection="1">
      <alignment horizontal="center" vertical="center"/>
    </xf>
    <xf numFmtId="167" fontId="15" fillId="0" borderId="15" xfId="7" applyNumberFormat="1" applyFont="1" applyFill="1" applyBorder="1" applyAlignment="1" applyProtection="1">
      <alignment horizontal="center" vertical="center"/>
    </xf>
    <xf numFmtId="167" fontId="15" fillId="0" borderId="17" xfId="7" applyNumberFormat="1" applyFont="1" applyFill="1" applyBorder="1" applyAlignment="1" applyProtection="1">
      <alignment horizontal="center" vertical="center"/>
    </xf>
    <xf numFmtId="2" fontId="16" fillId="3" borderId="42" xfId="7" applyNumberFormat="1" applyFont="1" applyFill="1" applyBorder="1" applyAlignment="1" applyProtection="1">
      <alignment horizontal="center" vertical="center"/>
    </xf>
    <xf numFmtId="2" fontId="16" fillId="3" borderId="43" xfId="7" applyNumberFormat="1" applyFont="1" applyFill="1" applyBorder="1" applyAlignment="1" applyProtection="1">
      <alignment horizontal="center" vertical="center"/>
    </xf>
    <xf numFmtId="2" fontId="16" fillId="3" borderId="0" xfId="7" applyNumberFormat="1" applyFont="1" applyFill="1" applyBorder="1" applyAlignment="1" applyProtection="1">
      <alignment horizontal="center" vertical="center"/>
    </xf>
    <xf numFmtId="2" fontId="16" fillId="3" borderId="20" xfId="7" applyNumberFormat="1" applyFont="1" applyFill="1" applyBorder="1" applyAlignment="1" applyProtection="1">
      <alignment horizontal="center" vertical="center"/>
    </xf>
    <xf numFmtId="2" fontId="16" fillId="3" borderId="12" xfId="7" applyNumberFormat="1" applyFont="1" applyFill="1" applyBorder="1" applyAlignment="1" applyProtection="1">
      <alignment horizontal="center" vertical="center"/>
    </xf>
    <xf numFmtId="2" fontId="16" fillId="3" borderId="120" xfId="7" applyNumberFormat="1" applyFont="1" applyFill="1" applyBorder="1" applyAlignment="1" applyProtection="1">
      <alignment horizontal="center" vertical="center"/>
    </xf>
    <xf numFmtId="0" fontId="10" fillId="0" borderId="31" xfId="7" applyFont="1" applyBorder="1" applyAlignment="1" applyProtection="1">
      <alignment horizontal="center" vertical="center"/>
      <protection hidden="1"/>
    </xf>
    <xf numFmtId="0" fontId="11" fillId="0" borderId="17" xfId="7" applyFont="1" applyBorder="1" applyAlignment="1" applyProtection="1">
      <alignment horizontal="center" vertical="center"/>
      <protection hidden="1"/>
    </xf>
    <xf numFmtId="0" fontId="7" fillId="3" borderId="114" xfId="7" applyFont="1" applyFill="1" applyBorder="1" applyAlignment="1">
      <alignment horizontal="left"/>
    </xf>
    <xf numFmtId="0" fontId="7" fillId="3" borderId="118" xfId="7" applyFont="1" applyFill="1" applyBorder="1" applyAlignment="1">
      <alignment horizontal="left"/>
    </xf>
    <xf numFmtId="0" fontId="7" fillId="3" borderId="119" xfId="7" applyFont="1" applyFill="1" applyBorder="1" applyAlignment="1">
      <alignment horizontal="left"/>
    </xf>
    <xf numFmtId="0" fontId="7" fillId="2" borderId="30" xfId="7" applyFont="1" applyFill="1" applyBorder="1" applyAlignment="1">
      <alignment horizontal="center"/>
    </xf>
    <xf numFmtId="0" fontId="7" fillId="2" borderId="13" xfId="7" applyFont="1" applyFill="1" applyBorder="1" applyAlignment="1">
      <alignment horizontal="center"/>
    </xf>
    <xf numFmtId="0" fontId="14" fillId="2" borderId="13" xfId="7" applyFont="1" applyFill="1" applyBorder="1" applyAlignment="1">
      <alignment horizontal="center" vertical="center"/>
    </xf>
    <xf numFmtId="0" fontId="14" fillId="2" borderId="14" xfId="7" applyFont="1" applyFill="1" applyBorder="1" applyAlignment="1">
      <alignment horizontal="center" vertical="center"/>
    </xf>
    <xf numFmtId="167" fontId="16" fillId="3" borderId="2" xfId="7" applyNumberFormat="1" applyFont="1" applyFill="1" applyBorder="1" applyAlignment="1" applyProtection="1">
      <alignment horizontal="center" vertical="center"/>
    </xf>
    <xf numFmtId="167" fontId="16" fillId="3" borderId="16" xfId="7" applyNumberFormat="1" applyFont="1" applyFill="1" applyBorder="1" applyAlignment="1" applyProtection="1">
      <alignment horizontal="center" vertical="center"/>
    </xf>
    <xf numFmtId="167" fontId="16" fillId="3" borderId="42" xfId="7" applyNumberFormat="1" applyFont="1" applyFill="1" applyBorder="1" applyAlignment="1" applyProtection="1">
      <alignment horizontal="center" vertical="center"/>
    </xf>
    <xf numFmtId="167" fontId="16" fillId="3" borderId="43" xfId="7" applyNumberFormat="1" applyFont="1" applyFill="1" applyBorder="1" applyAlignment="1" applyProtection="1">
      <alignment horizontal="center" vertical="center"/>
    </xf>
    <xf numFmtId="167" fontId="16" fillId="3" borderId="0" xfId="7" applyNumberFormat="1" applyFont="1" applyFill="1" applyBorder="1" applyAlignment="1" applyProtection="1">
      <alignment horizontal="center" vertical="center"/>
    </xf>
    <xf numFmtId="167" fontId="16" fillId="3" borderId="20" xfId="7" applyNumberFormat="1" applyFont="1" applyFill="1" applyBorder="1" applyAlignment="1" applyProtection="1">
      <alignment horizontal="center" vertical="center"/>
    </xf>
    <xf numFmtId="167" fontId="16" fillId="3" borderId="107" xfId="7" applyNumberFormat="1" applyFont="1" applyFill="1" applyBorder="1" applyAlignment="1" applyProtection="1">
      <alignment horizontal="center" vertical="center"/>
    </xf>
    <xf numFmtId="167" fontId="16" fillId="3" borderId="101" xfId="7" applyNumberFormat="1" applyFont="1" applyFill="1" applyBorder="1" applyAlignment="1" applyProtection="1">
      <alignment horizontal="center" vertical="center"/>
    </xf>
    <xf numFmtId="0" fontId="7" fillId="3" borderId="116" xfId="7" applyFont="1" applyFill="1" applyBorder="1" applyAlignment="1">
      <alignment horizontal="left"/>
    </xf>
    <xf numFmtId="0" fontId="7" fillId="3" borderId="105" xfId="7" applyFont="1" applyFill="1" applyBorder="1" applyAlignment="1">
      <alignment horizontal="left"/>
    </xf>
    <xf numFmtId="0" fontId="7" fillId="3" borderId="117" xfId="7" applyFont="1" applyFill="1" applyBorder="1" applyAlignment="1">
      <alignment horizontal="left"/>
    </xf>
    <xf numFmtId="0" fontId="14" fillId="2" borderId="15" xfId="7" applyFont="1" applyFill="1" applyBorder="1" applyAlignment="1">
      <alignment horizontal="center" vertical="center"/>
    </xf>
    <xf numFmtId="0" fontId="14" fillId="2" borderId="16" xfId="7" applyFont="1" applyFill="1" applyBorder="1" applyAlignment="1">
      <alignment horizontal="center" vertical="center"/>
    </xf>
    <xf numFmtId="0" fontId="10" fillId="0" borderId="31" xfId="7" applyFont="1" applyFill="1" applyBorder="1" applyAlignment="1" applyProtection="1">
      <alignment horizontal="left" vertical="center" wrapText="1"/>
      <protection hidden="1"/>
    </xf>
    <xf numFmtId="0" fontId="10" fillId="0" borderId="17" xfId="7" applyFont="1" applyFill="1" applyBorder="1" applyAlignment="1" applyProtection="1">
      <alignment horizontal="left" vertical="center" wrapText="1"/>
      <protection hidden="1"/>
    </xf>
    <xf numFmtId="167" fontId="9" fillId="0" borderId="3" xfId="7" applyNumberFormat="1" applyFont="1" applyFill="1" applyBorder="1" applyAlignment="1" applyProtection="1">
      <alignment horizontal="center" vertical="center"/>
      <protection locked="0"/>
    </xf>
    <xf numFmtId="167" fontId="9" fillId="0" borderId="97" xfId="7" applyNumberFormat="1" applyFont="1" applyFill="1" applyBorder="1" applyAlignment="1" applyProtection="1">
      <alignment horizontal="center" vertical="center"/>
      <protection locked="0"/>
    </xf>
    <xf numFmtId="167" fontId="9" fillId="0" borderId="17" xfId="7" applyNumberFormat="1" applyFont="1" applyFill="1" applyBorder="1" applyAlignment="1" applyProtection="1">
      <alignment horizontal="center" vertical="center"/>
      <protection locked="0"/>
    </xf>
    <xf numFmtId="167" fontId="9" fillId="0" borderId="18" xfId="7" applyNumberFormat="1" applyFont="1" applyFill="1" applyBorder="1" applyAlignment="1" applyProtection="1">
      <alignment horizontal="center" vertical="center"/>
      <protection locked="0"/>
    </xf>
    <xf numFmtId="167" fontId="9" fillId="3" borderId="17" xfId="7" applyNumberFormat="1" applyFont="1" applyFill="1" applyBorder="1" applyAlignment="1" applyProtection="1">
      <alignment horizontal="center" vertical="center"/>
      <protection locked="0"/>
    </xf>
    <xf numFmtId="167" fontId="9" fillId="3" borderId="18" xfId="7" applyNumberFormat="1" applyFont="1" applyFill="1" applyBorder="1" applyAlignment="1" applyProtection="1">
      <alignment horizontal="center" vertical="center"/>
      <protection locked="0"/>
    </xf>
    <xf numFmtId="0" fontId="7" fillId="0" borderId="30" xfId="7" applyFont="1" applyBorder="1" applyAlignment="1">
      <alignment horizontal="center" vertical="center" wrapText="1"/>
    </xf>
    <xf numFmtId="0" fontId="7" fillId="0" borderId="13" xfId="7" applyFont="1" applyBorder="1" applyAlignment="1">
      <alignment horizontal="center" vertical="center" wrapText="1"/>
    </xf>
    <xf numFmtId="0" fontId="7" fillId="0" borderId="14" xfId="7" applyFont="1" applyBorder="1" applyAlignment="1">
      <alignment horizontal="center" vertical="center" wrapText="1"/>
    </xf>
    <xf numFmtId="0" fontId="7" fillId="3" borderId="21" xfId="7" applyFont="1" applyFill="1" applyBorder="1" applyAlignment="1">
      <alignment horizontal="left"/>
    </xf>
    <xf numFmtId="0" fontId="7" fillId="3" borderId="15" xfId="7" applyFont="1" applyFill="1" applyBorder="1" applyAlignment="1">
      <alignment horizontal="left"/>
    </xf>
    <xf numFmtId="0" fontId="7" fillId="3" borderId="16" xfId="7" applyFont="1" applyFill="1" applyBorder="1" applyAlignment="1">
      <alignment horizontal="left"/>
    </xf>
    <xf numFmtId="0" fontId="7" fillId="2" borderId="21" xfId="7" applyFont="1" applyFill="1" applyBorder="1" applyAlignment="1">
      <alignment horizontal="center"/>
    </xf>
    <xf numFmtId="0" fontId="7" fillId="2" borderId="15" xfId="7" applyFont="1" applyFill="1" applyBorder="1" applyAlignment="1">
      <alignment horizontal="center"/>
    </xf>
    <xf numFmtId="167" fontId="9" fillId="3" borderId="15" xfId="7" applyNumberFormat="1" applyFont="1" applyFill="1" applyBorder="1" applyAlignment="1" applyProtection="1">
      <alignment horizontal="center" vertical="center"/>
      <protection locked="0"/>
    </xf>
    <xf numFmtId="167" fontId="9" fillId="3" borderId="16" xfId="7" applyNumberFormat="1" applyFont="1" applyFill="1" applyBorder="1" applyAlignment="1" applyProtection="1">
      <alignment horizontal="center" vertical="center"/>
      <protection locked="0"/>
    </xf>
    <xf numFmtId="0" fontId="10" fillId="0" borderId="21" xfId="7" applyFont="1" applyFill="1" applyBorder="1" applyAlignment="1" applyProtection="1">
      <alignment horizontal="left" vertical="center" wrapText="1"/>
      <protection hidden="1"/>
    </xf>
    <xf numFmtId="0" fontId="10" fillId="0" borderId="15" xfId="7" applyFont="1" applyFill="1" applyBorder="1" applyAlignment="1" applyProtection="1">
      <alignment horizontal="left" vertical="center" wrapText="1"/>
      <protection hidden="1"/>
    </xf>
    <xf numFmtId="167" fontId="9" fillId="0" borderId="7" xfId="7" applyNumberFormat="1" applyFont="1" applyFill="1" applyBorder="1" applyAlignment="1" applyProtection="1">
      <alignment horizontal="center" vertical="center"/>
      <protection locked="0"/>
    </xf>
    <xf numFmtId="167" fontId="9" fillId="0" borderId="98" xfId="7" applyNumberFormat="1" applyFont="1" applyFill="1" applyBorder="1" applyAlignment="1" applyProtection="1">
      <alignment horizontal="center" vertical="center"/>
      <protection locked="0"/>
    </xf>
    <xf numFmtId="0" fontId="10" fillId="0" borderId="15" xfId="7" applyFont="1" applyFill="1" applyBorder="1" applyAlignment="1" applyProtection="1">
      <alignment horizontal="left" vertical="center"/>
      <protection hidden="1"/>
    </xf>
    <xf numFmtId="0" fontId="11" fillId="2" borderId="31" xfId="7" applyFont="1" applyFill="1" applyBorder="1" applyAlignment="1" applyProtection="1">
      <alignment horizontal="left" vertical="center"/>
      <protection hidden="1"/>
    </xf>
    <xf numFmtId="0" fontId="11" fillId="2" borderId="17" xfId="7" applyFont="1" applyFill="1" applyBorder="1" applyAlignment="1" applyProtection="1">
      <alignment horizontal="left" vertical="center"/>
      <protection hidden="1"/>
    </xf>
    <xf numFmtId="0" fontId="7" fillId="3" borderId="30" xfId="7" applyFont="1" applyFill="1" applyBorder="1" applyAlignment="1">
      <alignment horizontal="center"/>
    </xf>
    <xf numFmtId="0" fontId="7" fillId="3" borderId="13" xfId="7" applyFont="1" applyFill="1" applyBorder="1" applyAlignment="1">
      <alignment horizontal="center"/>
    </xf>
    <xf numFmtId="0" fontId="7" fillId="3" borderId="14" xfId="7" applyFont="1" applyFill="1" applyBorder="1" applyAlignment="1">
      <alignment horizontal="center"/>
    </xf>
    <xf numFmtId="0" fontId="11" fillId="2" borderId="21" xfId="7" applyFont="1" applyFill="1" applyBorder="1" applyAlignment="1" applyProtection="1">
      <alignment horizontal="left" vertical="center"/>
      <protection hidden="1"/>
    </xf>
    <xf numFmtId="0" fontId="11" fillId="2" borderId="15" xfId="7" applyFont="1" applyFill="1" applyBorder="1" applyAlignment="1" applyProtection="1">
      <alignment horizontal="left" vertical="center"/>
      <protection hidden="1"/>
    </xf>
    <xf numFmtId="0" fontId="7" fillId="2" borderId="21" xfId="7" applyFont="1" applyFill="1" applyBorder="1" applyAlignment="1" applyProtection="1">
      <alignment horizontal="center" vertical="center"/>
      <protection hidden="1"/>
    </xf>
    <xf numFmtId="0" fontId="7" fillId="2" borderId="15" xfId="7" applyFont="1" applyFill="1" applyBorder="1" applyAlignment="1" applyProtection="1">
      <alignment horizontal="center" vertical="center"/>
      <protection hidden="1"/>
    </xf>
    <xf numFmtId="0" fontId="10" fillId="0" borderId="21" xfId="7" applyFont="1" applyFill="1" applyBorder="1" applyAlignment="1" applyProtection="1">
      <alignment horizontal="left" vertical="center"/>
      <protection hidden="1"/>
    </xf>
    <xf numFmtId="0" fontId="6" fillId="2" borderId="21" xfId="7" applyFont="1" applyFill="1" applyBorder="1" applyAlignment="1" applyProtection="1">
      <alignment horizontal="center" vertical="center"/>
      <protection hidden="1"/>
    </xf>
    <xf numFmtId="0" fontId="6" fillId="2" borderId="15" xfId="7" applyFont="1" applyFill="1" applyBorder="1" applyAlignment="1" applyProtection="1">
      <alignment horizontal="center" vertical="center"/>
      <protection hidden="1"/>
    </xf>
    <xf numFmtId="0" fontId="6" fillId="0" borderId="28" xfId="7" applyFont="1" applyBorder="1" applyAlignment="1">
      <alignment horizontal="center"/>
    </xf>
    <xf numFmtId="0" fontId="6" fillId="0" borderId="29" xfId="7" applyFont="1" applyBorder="1" applyAlignment="1">
      <alignment horizontal="center"/>
    </xf>
    <xf numFmtId="0" fontId="7" fillId="3" borderId="21" xfId="7" applyFont="1" applyFill="1" applyBorder="1" applyAlignment="1">
      <alignment horizontal="center"/>
    </xf>
    <xf numFmtId="0" fontId="7" fillId="3" borderId="15" xfId="7" applyFont="1" applyFill="1" applyBorder="1" applyAlignment="1">
      <alignment horizontal="center"/>
    </xf>
    <xf numFmtId="0" fontId="7" fillId="3" borderId="16" xfId="7" applyFont="1" applyFill="1" applyBorder="1" applyAlignment="1">
      <alignment horizontal="center"/>
    </xf>
    <xf numFmtId="0" fontId="14" fillId="2" borderId="21" xfId="7" applyFont="1" applyFill="1" applyBorder="1" applyAlignment="1" applyProtection="1">
      <alignment horizontal="center" vertical="center"/>
      <protection hidden="1"/>
    </xf>
    <xf numFmtId="0" fontId="14" fillId="2" borderId="15" xfId="7" applyFont="1" applyFill="1" applyBorder="1" applyAlignment="1" applyProtection="1">
      <alignment horizontal="center" vertical="center"/>
      <protection hidden="1"/>
    </xf>
    <xf numFmtId="0" fontId="9" fillId="2" borderId="21" xfId="7" applyFont="1" applyFill="1" applyBorder="1" applyAlignment="1" applyProtection="1">
      <alignment horizontal="center" vertical="center"/>
      <protection hidden="1"/>
    </xf>
    <xf numFmtId="0" fontId="9" fillId="2" borderId="15" xfId="7" applyFont="1" applyFill="1" applyBorder="1" applyAlignment="1" applyProtection="1">
      <alignment horizontal="center" vertical="center"/>
      <protection hidden="1"/>
    </xf>
    <xf numFmtId="0" fontId="32" fillId="0" borderId="49" xfId="0" applyFont="1" applyBorder="1" applyAlignment="1">
      <alignment horizontal="center" vertical="center"/>
    </xf>
    <xf numFmtId="0" fontId="32" fillId="0" borderId="50" xfId="0" applyFont="1" applyBorder="1" applyAlignment="1">
      <alignment horizontal="center" vertical="center"/>
    </xf>
    <xf numFmtId="0" fontId="32" fillId="0" borderId="51" xfId="0" applyFont="1" applyBorder="1" applyAlignment="1">
      <alignment horizontal="center" vertical="center"/>
    </xf>
    <xf numFmtId="0" fontId="0" fillId="0" borderId="15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13" borderId="15" xfId="0" applyFill="1" applyBorder="1" applyAlignment="1">
      <alignment horizontal="center" vertical="center"/>
    </xf>
    <xf numFmtId="0" fontId="0" fillId="13" borderId="15" xfId="0" applyFill="1" applyBorder="1" applyAlignment="1">
      <alignment horizontal="left" vertical="center" wrapText="1"/>
    </xf>
    <xf numFmtId="0" fontId="0" fillId="13" borderId="15" xfId="0" applyFill="1" applyBorder="1" applyAlignment="1">
      <alignment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13" borderId="15" xfId="0" applyFill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0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vertical="center" wrapText="1"/>
    </xf>
    <xf numFmtId="0" fontId="0" fillId="13" borderId="17" xfId="0" applyFill="1" applyBorder="1" applyAlignment="1">
      <alignment horizontal="center" vertical="center"/>
    </xf>
    <xf numFmtId="0" fontId="0" fillId="13" borderId="15" xfId="0" applyFill="1" applyBorder="1" applyAlignment="1">
      <alignment vertical="center" wrapText="1"/>
    </xf>
    <xf numFmtId="0" fontId="0" fillId="13" borderId="17" xfId="0" applyFill="1" applyBorder="1" applyAlignment="1">
      <alignment vertical="center" wrapText="1"/>
    </xf>
    <xf numFmtId="0" fontId="0" fillId="0" borderId="106" xfId="0" applyBorder="1" applyAlignment="1">
      <alignment horizontal="left" vertical="center" wrapText="1"/>
    </xf>
    <xf numFmtId="0" fontId="0" fillId="0" borderId="28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0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6" xfId="0" applyBorder="1" applyAlignment="1">
      <alignment horizontal="center" vertical="center" wrapText="1"/>
    </xf>
    <xf numFmtId="0" fontId="0" fillId="0" borderId="13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33" fillId="0" borderId="49" xfId="0" applyFont="1" applyBorder="1" applyAlignment="1">
      <alignment horizontal="center" vertical="center"/>
    </xf>
    <xf numFmtId="0" fontId="33" fillId="0" borderId="104" xfId="0" applyFont="1" applyBorder="1" applyAlignment="1">
      <alignment horizontal="center" vertical="center"/>
    </xf>
    <xf numFmtId="0" fontId="5" fillId="4" borderId="25" xfId="7" applyFill="1" applyBorder="1" applyAlignment="1" applyProtection="1">
      <alignment horizontal="center" vertical="center"/>
    </xf>
    <xf numFmtId="0" fontId="5" fillId="4" borderId="1" xfId="7" applyFill="1" applyBorder="1" applyAlignment="1" applyProtection="1">
      <alignment horizontal="center" vertical="center"/>
    </xf>
    <xf numFmtId="0" fontId="5" fillId="4" borderId="2" xfId="7" applyFill="1" applyBorder="1" applyAlignment="1" applyProtection="1">
      <alignment horizontal="center" vertical="center"/>
    </xf>
    <xf numFmtId="44" fontId="5" fillId="4" borderId="15" xfId="7" applyNumberFormat="1" applyFill="1" applyBorder="1" applyAlignment="1" applyProtection="1">
      <alignment horizontal="center" vertical="center"/>
    </xf>
    <xf numFmtId="0" fontId="5" fillId="4" borderId="15" xfId="7" applyFill="1" applyBorder="1" applyAlignment="1" applyProtection="1">
      <alignment horizontal="center" vertical="center"/>
    </xf>
    <xf numFmtId="0" fontId="7" fillId="0" borderId="107" xfId="8" applyFont="1" applyBorder="1" applyAlignment="1" applyProtection="1">
      <alignment horizontal="center" vertical="center"/>
    </xf>
    <xf numFmtId="0" fontId="6" fillId="0" borderId="77" xfId="8" applyFont="1" applyFill="1" applyBorder="1" applyAlignment="1" applyProtection="1">
      <alignment horizontal="left" vertical="center" wrapText="1"/>
      <protection locked="0"/>
    </xf>
    <xf numFmtId="0" fontId="6" fillId="0" borderId="42" xfId="8" applyFont="1" applyFill="1" applyBorder="1" applyAlignment="1" applyProtection="1">
      <alignment horizontal="left" vertical="center" wrapText="1"/>
      <protection locked="0"/>
    </xf>
    <xf numFmtId="0" fontId="6" fillId="0" borderId="78" xfId="8" applyFont="1" applyFill="1" applyBorder="1" applyAlignment="1" applyProtection="1">
      <alignment horizontal="left" vertical="center" wrapText="1"/>
      <protection locked="0"/>
    </xf>
    <xf numFmtId="0" fontId="6" fillId="0" borderId="99" xfId="8" applyFont="1" applyFill="1" applyBorder="1" applyAlignment="1" applyProtection="1">
      <alignment horizontal="left" vertical="center" wrapText="1"/>
      <protection locked="0"/>
    </xf>
    <xf numFmtId="0" fontId="6" fillId="0" borderId="0" xfId="8" applyFont="1" applyFill="1" applyBorder="1" applyAlignment="1" applyProtection="1">
      <alignment horizontal="left" vertical="center" wrapText="1"/>
      <protection locked="0"/>
    </xf>
    <xf numFmtId="0" fontId="6" fillId="0" borderId="102" xfId="8" applyFont="1" applyFill="1" applyBorder="1" applyAlignment="1" applyProtection="1">
      <alignment horizontal="left" vertical="center" wrapText="1"/>
      <protection locked="0"/>
    </xf>
    <xf numFmtId="0" fontId="5" fillId="0" borderId="77" xfId="7" applyBorder="1" applyAlignment="1" applyProtection="1">
      <alignment horizontal="center" vertical="center"/>
      <protection locked="0"/>
    </xf>
    <xf numFmtId="0" fontId="5" fillId="0" borderId="42" xfId="7" applyBorder="1" applyAlignment="1" applyProtection="1">
      <alignment horizontal="center" vertical="center"/>
      <protection locked="0"/>
    </xf>
    <xf numFmtId="0" fontId="5" fillId="0" borderId="78" xfId="7" applyBorder="1" applyAlignment="1" applyProtection="1">
      <alignment horizontal="center" vertical="center"/>
      <protection locked="0"/>
    </xf>
    <xf numFmtId="0" fontId="5" fillId="0" borderId="100" xfId="7" applyBorder="1" applyAlignment="1" applyProtection="1">
      <alignment horizontal="center" vertical="center"/>
      <protection locked="0"/>
    </xf>
    <xf numFmtId="0" fontId="5" fillId="0" borderId="107" xfId="7" applyBorder="1" applyAlignment="1" applyProtection="1">
      <alignment horizontal="center" vertical="center"/>
      <protection locked="0"/>
    </xf>
    <xf numFmtId="0" fontId="5" fillId="0" borderId="103" xfId="7" applyBorder="1" applyAlignment="1" applyProtection="1">
      <alignment horizontal="center" vertical="center"/>
      <protection locked="0"/>
    </xf>
    <xf numFmtId="0" fontId="5" fillId="4" borderId="77" xfId="7" applyFill="1" applyBorder="1" applyAlignment="1" applyProtection="1">
      <alignment horizontal="center" vertical="center"/>
      <protection locked="0"/>
    </xf>
    <xf numFmtId="0" fontId="5" fillId="4" borderId="78" xfId="7" applyFill="1" applyBorder="1" applyAlignment="1" applyProtection="1">
      <alignment horizontal="center" vertical="center"/>
      <protection locked="0"/>
    </xf>
    <xf numFmtId="0" fontId="5" fillId="4" borderId="100" xfId="7" applyFill="1" applyBorder="1" applyAlignment="1" applyProtection="1">
      <alignment horizontal="center" vertical="center"/>
      <protection locked="0"/>
    </xf>
    <xf numFmtId="0" fontId="5" fillId="4" borderId="103" xfId="7" applyFill="1" applyBorder="1" applyAlignment="1" applyProtection="1">
      <alignment horizontal="center" vertical="center"/>
      <protection locked="0"/>
    </xf>
    <xf numFmtId="0" fontId="5" fillId="3" borderId="25" xfId="7" applyFill="1" applyBorder="1" applyAlignment="1" applyProtection="1">
      <alignment horizontal="center" vertical="center"/>
    </xf>
    <xf numFmtId="0" fontId="5" fillId="3" borderId="1" xfId="7" applyFill="1" applyBorder="1" applyAlignment="1" applyProtection="1">
      <alignment horizontal="center" vertical="center"/>
    </xf>
    <xf numFmtId="0" fontId="5" fillId="3" borderId="2" xfId="7" applyFill="1" applyBorder="1" applyAlignment="1" applyProtection="1">
      <alignment horizontal="center" vertical="center"/>
    </xf>
    <xf numFmtId="0" fontId="5" fillId="2" borderId="25" xfId="7" applyFill="1" applyBorder="1" applyAlignment="1" applyProtection="1">
      <alignment horizontal="center" vertical="center"/>
    </xf>
    <xf numFmtId="0" fontId="5" fillId="2" borderId="1" xfId="7" applyFill="1" applyBorder="1" applyAlignment="1" applyProtection="1">
      <alignment horizontal="center" vertical="center"/>
    </xf>
    <xf numFmtId="0" fontId="5" fillId="2" borderId="2" xfId="7" applyFill="1" applyBorder="1" applyAlignment="1" applyProtection="1">
      <alignment horizontal="center" vertical="center"/>
    </xf>
    <xf numFmtId="0" fontId="3" fillId="0" borderId="77" xfId="7" applyFont="1" applyBorder="1" applyAlignment="1" applyProtection="1">
      <alignment horizontal="left" vertical="center" wrapText="1"/>
      <protection locked="0"/>
    </xf>
    <xf numFmtId="0" fontId="3" fillId="0" borderId="42" xfId="7" applyFont="1" applyBorder="1" applyAlignment="1" applyProtection="1">
      <alignment horizontal="left" vertical="center" wrapText="1"/>
      <protection locked="0"/>
    </xf>
    <xf numFmtId="0" fontId="3" fillId="0" borderId="78" xfId="7" applyFont="1" applyBorder="1" applyAlignment="1" applyProtection="1">
      <alignment horizontal="left" vertical="center" wrapText="1"/>
      <protection locked="0"/>
    </xf>
    <xf numFmtId="0" fontId="3" fillId="0" borderId="100" xfId="7" applyFont="1" applyBorder="1" applyAlignment="1" applyProtection="1">
      <alignment horizontal="left" vertical="center" wrapText="1"/>
      <protection locked="0"/>
    </xf>
    <xf numFmtId="0" fontId="3" fillId="0" borderId="107" xfId="7" applyFont="1" applyBorder="1" applyAlignment="1" applyProtection="1">
      <alignment horizontal="left" vertical="center" wrapText="1"/>
      <protection locked="0"/>
    </xf>
    <xf numFmtId="0" fontId="3" fillId="0" borderId="103" xfId="7" applyFont="1" applyBorder="1" applyAlignment="1" applyProtection="1">
      <alignment horizontal="left" vertical="center" wrapText="1"/>
      <protection locked="0"/>
    </xf>
    <xf numFmtId="44" fontId="5" fillId="4" borderId="77" xfId="10" applyFont="1" applyFill="1" applyBorder="1" applyAlignment="1" applyProtection="1">
      <alignment horizontal="center" vertical="center"/>
      <protection locked="0"/>
    </xf>
    <xf numFmtId="44" fontId="5" fillId="4" borderId="78" xfId="10" applyFont="1" applyFill="1" applyBorder="1" applyAlignment="1" applyProtection="1">
      <alignment horizontal="center" vertical="center"/>
      <protection locked="0"/>
    </xf>
    <xf numFmtId="44" fontId="5" fillId="4" borderId="100" xfId="10" applyFont="1" applyFill="1" applyBorder="1" applyAlignment="1" applyProtection="1">
      <alignment horizontal="center" vertical="center"/>
      <protection locked="0"/>
    </xf>
    <xf numFmtId="44" fontId="5" fillId="4" borderId="103" xfId="10" applyFont="1" applyFill="1" applyBorder="1" applyAlignment="1" applyProtection="1">
      <alignment horizontal="center" vertical="center"/>
      <protection locked="0"/>
    </xf>
    <xf numFmtId="0" fontId="3" fillId="0" borderId="25" xfId="7" applyFont="1" applyBorder="1" applyAlignment="1" applyProtection="1">
      <alignment horizontal="left" vertical="center"/>
      <protection locked="0"/>
    </xf>
    <xf numFmtId="0" fontId="5" fillId="0" borderId="1" xfId="7" applyBorder="1" applyAlignment="1" applyProtection="1">
      <alignment horizontal="left" vertical="center"/>
      <protection locked="0"/>
    </xf>
    <xf numFmtId="0" fontId="5" fillId="0" borderId="2" xfId="7" applyBorder="1" applyAlignment="1" applyProtection="1">
      <alignment horizontal="left" vertical="center"/>
      <protection locked="0"/>
    </xf>
    <xf numFmtId="0" fontId="3" fillId="2" borderId="25" xfId="7" quotePrefix="1" applyFont="1" applyFill="1" applyBorder="1" applyAlignment="1" applyProtection="1">
      <alignment horizontal="center" vertical="center"/>
      <protection locked="0"/>
    </xf>
    <xf numFmtId="0" fontId="5" fillId="2" borderId="2" xfId="7" applyFill="1" applyBorder="1" applyAlignment="1" applyProtection="1">
      <alignment horizontal="center" vertical="center"/>
      <protection locked="0"/>
    </xf>
    <xf numFmtId="0" fontId="3" fillId="9" borderId="15" xfId="7" quotePrefix="1" applyFont="1" applyFill="1" applyBorder="1" applyAlignment="1" applyProtection="1">
      <alignment horizontal="center" vertical="center"/>
      <protection locked="0"/>
    </xf>
    <xf numFmtId="0" fontId="5" fillId="9" borderId="15" xfId="7" applyFill="1" applyBorder="1" applyAlignment="1" applyProtection="1">
      <alignment horizontal="center" vertical="center"/>
      <protection locked="0"/>
    </xf>
    <xf numFmtId="0" fontId="3" fillId="4" borderId="15" xfId="7" quotePrefix="1" applyFont="1" applyFill="1" applyBorder="1" applyAlignment="1" applyProtection="1">
      <alignment horizontal="center" vertical="center"/>
      <protection locked="0"/>
    </xf>
    <xf numFmtId="0" fontId="5" fillId="4" borderId="15" xfId="7" applyFill="1" applyBorder="1" applyAlignment="1" applyProtection="1">
      <alignment horizontal="center" vertical="center"/>
      <protection locked="0"/>
    </xf>
    <xf numFmtId="0" fontId="7" fillId="4" borderId="1" xfId="7" applyFont="1" applyFill="1" applyBorder="1" applyAlignment="1" applyProtection="1">
      <alignment horizontal="center" vertical="center"/>
    </xf>
    <xf numFmtId="0" fontId="7" fillId="4" borderId="2" xfId="7" applyFont="1" applyFill="1" applyBorder="1" applyAlignment="1" applyProtection="1">
      <alignment horizontal="center" vertical="center"/>
    </xf>
    <xf numFmtId="0" fontId="5" fillId="0" borderId="25" xfId="7" applyBorder="1" applyAlignment="1" applyProtection="1">
      <alignment horizontal="center" vertical="center"/>
      <protection locked="0"/>
    </xf>
    <xf numFmtId="0" fontId="5" fillId="0" borderId="1" xfId="7" applyBorder="1" applyAlignment="1" applyProtection="1">
      <alignment horizontal="center" vertical="center"/>
      <protection locked="0"/>
    </xf>
    <xf numFmtId="0" fontId="5" fillId="0" borderId="2" xfId="7" applyBorder="1" applyAlignment="1" applyProtection="1">
      <alignment horizontal="center" vertical="center"/>
      <protection locked="0"/>
    </xf>
    <xf numFmtId="0" fontId="5" fillId="2" borderId="25" xfId="7" applyFill="1" applyBorder="1" applyAlignment="1" applyProtection="1">
      <alignment horizontal="center" vertical="center"/>
      <protection locked="0"/>
    </xf>
    <xf numFmtId="0" fontId="3" fillId="0" borderId="25" xfId="7" applyFont="1" applyBorder="1" applyAlignment="1" applyProtection="1">
      <alignment horizontal="center" vertical="center"/>
      <protection locked="0"/>
    </xf>
    <xf numFmtId="0" fontId="5" fillId="2" borderId="25" xfId="7" applyFill="1" applyBorder="1" applyAlignment="1" applyProtection="1">
      <alignment horizontal="center" vertical="center" wrapText="1"/>
    </xf>
    <xf numFmtId="0" fontId="5" fillId="2" borderId="1" xfId="7" applyFill="1" applyBorder="1" applyAlignment="1" applyProtection="1">
      <alignment horizontal="center" vertical="center" wrapText="1"/>
    </xf>
    <xf numFmtId="0" fontId="5" fillId="2" borderId="2" xfId="7" applyFill="1" applyBorder="1" applyAlignment="1" applyProtection="1">
      <alignment horizontal="center" vertical="center" wrapText="1"/>
    </xf>
    <xf numFmtId="0" fontId="3" fillId="9" borderId="15" xfId="7" applyFont="1" applyFill="1" applyBorder="1" applyAlignment="1" applyProtection="1">
      <alignment horizontal="center" vertical="center" wrapText="1"/>
    </xf>
    <xf numFmtId="0" fontId="5" fillId="9" borderId="15" xfId="7" applyFill="1" applyBorder="1" applyAlignment="1" applyProtection="1">
      <alignment horizontal="center" vertical="center" wrapText="1"/>
    </xf>
    <xf numFmtId="0" fontId="5" fillId="4" borderId="15" xfId="7" applyFill="1" applyBorder="1" applyAlignment="1" applyProtection="1">
      <alignment horizontal="center" vertical="center" wrapText="1"/>
    </xf>
    <xf numFmtId="0" fontId="6" fillId="0" borderId="77" xfId="8" applyBorder="1" applyAlignment="1" applyProtection="1">
      <alignment horizontal="center" vertical="center"/>
    </xf>
    <xf numFmtId="0" fontId="6" fillId="0" borderId="78" xfId="8" applyBorder="1" applyAlignment="1" applyProtection="1">
      <alignment horizontal="center" vertical="center"/>
    </xf>
    <xf numFmtId="0" fontId="6" fillId="0" borderId="37" xfId="8" applyBorder="1" applyAlignment="1" applyProtection="1">
      <alignment horizontal="center" vertical="center"/>
    </xf>
    <xf numFmtId="0" fontId="6" fillId="0" borderId="36" xfId="8" applyBorder="1" applyAlignment="1" applyProtection="1">
      <alignment horizontal="center" vertical="center"/>
    </xf>
    <xf numFmtId="0" fontId="6" fillId="2" borderId="15" xfId="8" applyFill="1" applyBorder="1" applyAlignment="1" applyProtection="1">
      <alignment horizontal="center" vertical="center"/>
    </xf>
    <xf numFmtId="0" fontId="9" fillId="0" borderId="25" xfId="8" applyFont="1" applyFill="1" applyBorder="1" applyAlignment="1" applyProtection="1">
      <alignment horizontal="left" vertical="center" wrapText="1"/>
      <protection locked="0"/>
    </xf>
    <xf numFmtId="0" fontId="9" fillId="0" borderId="1" xfId="8" applyFont="1" applyFill="1" applyBorder="1" applyAlignment="1" applyProtection="1">
      <alignment horizontal="left" vertical="center" wrapText="1"/>
      <protection locked="0"/>
    </xf>
    <xf numFmtId="0" fontId="9" fillId="0" borderId="2" xfId="8" applyFont="1" applyFill="1" applyBorder="1" applyAlignment="1" applyProtection="1">
      <alignment horizontal="left" vertical="center" wrapText="1"/>
      <protection locked="0"/>
    </xf>
    <xf numFmtId="0" fontId="9" fillId="0" borderId="15" xfId="8" applyFont="1" applyBorder="1" applyAlignment="1" applyProtection="1">
      <alignment horizontal="center" vertical="center"/>
      <protection locked="0"/>
    </xf>
    <xf numFmtId="0" fontId="9" fillId="0" borderId="15" xfId="8" applyFont="1" applyFill="1" applyBorder="1" applyAlignment="1" applyProtection="1">
      <alignment horizontal="center" vertical="center"/>
      <protection locked="0"/>
    </xf>
    <xf numFmtId="0" fontId="7" fillId="9" borderId="25" xfId="8" applyFont="1" applyFill="1" applyBorder="1" applyAlignment="1" applyProtection="1">
      <alignment horizontal="center" vertical="center"/>
      <protection locked="0"/>
    </xf>
    <xf numFmtId="0" fontId="7" fillId="9" borderId="1" xfId="8" applyFont="1" applyFill="1" applyBorder="1" applyAlignment="1" applyProtection="1">
      <alignment horizontal="center" vertical="center"/>
      <protection locked="0"/>
    </xf>
    <xf numFmtId="0" fontId="7" fillId="9" borderId="2" xfId="8" applyFont="1" applyFill="1" applyBorder="1" applyAlignment="1" applyProtection="1">
      <alignment horizontal="center" vertical="center"/>
      <protection locked="0"/>
    </xf>
    <xf numFmtId="0" fontId="6" fillId="2" borderId="25" xfId="8" applyFont="1" applyFill="1" applyBorder="1" applyAlignment="1" applyProtection="1">
      <alignment horizontal="center" vertical="center"/>
    </xf>
    <xf numFmtId="0" fontId="6" fillId="2" borderId="2" xfId="8" applyFont="1" applyFill="1" applyBorder="1" applyAlignment="1" applyProtection="1">
      <alignment horizontal="center" vertical="center"/>
    </xf>
    <xf numFmtId="0" fontId="6" fillId="2" borderId="15" xfId="8" applyFont="1" applyFill="1" applyBorder="1" applyAlignment="1" applyProtection="1">
      <alignment horizontal="center" vertical="center" wrapText="1"/>
    </xf>
    <xf numFmtId="0" fontId="6" fillId="2" borderId="15" xfId="8" applyFont="1" applyFill="1" applyBorder="1" applyAlignment="1" applyProtection="1">
      <alignment horizontal="center" vertical="center"/>
    </xf>
    <xf numFmtId="0" fontId="6" fillId="3" borderId="25" xfId="8" applyFill="1" applyBorder="1" applyAlignment="1" applyProtection="1">
      <alignment horizontal="center" vertical="center"/>
    </xf>
    <xf numFmtId="0" fontId="6" fillId="3" borderId="1" xfId="8" applyFill="1" applyBorder="1" applyAlignment="1" applyProtection="1">
      <alignment horizontal="center" vertical="center"/>
    </xf>
    <xf numFmtId="0" fontId="6" fillId="3" borderId="2" xfId="8" applyFill="1" applyBorder="1" applyAlignment="1" applyProtection="1">
      <alignment horizontal="center" vertical="center"/>
    </xf>
    <xf numFmtId="44" fontId="9" fillId="0" borderId="25" xfId="10" applyFont="1" applyBorder="1" applyAlignment="1" applyProtection="1">
      <alignment horizontal="center" vertical="center"/>
      <protection locked="0"/>
    </xf>
    <xf numFmtId="44" fontId="9" fillId="0" borderId="2" xfId="10" applyFont="1" applyBorder="1" applyAlignment="1" applyProtection="1">
      <alignment horizontal="center" vertical="center"/>
      <protection locked="0"/>
    </xf>
    <xf numFmtId="44" fontId="9" fillId="0" borderId="15" xfId="10" applyFont="1" applyBorder="1" applyAlignment="1" applyProtection="1">
      <alignment horizontal="center" vertical="center"/>
      <protection locked="0"/>
    </xf>
    <xf numFmtId="167" fontId="9" fillId="0" borderId="15" xfId="8" applyNumberFormat="1" applyFont="1" applyFill="1" applyBorder="1" applyAlignment="1" applyProtection="1">
      <alignment horizontal="center" vertical="center"/>
      <protection locked="0"/>
    </xf>
    <xf numFmtId="0" fontId="12" fillId="0" borderId="15" xfId="8" applyFont="1" applyBorder="1" applyAlignment="1" applyProtection="1">
      <alignment horizontal="center" vertical="center"/>
      <protection locked="0"/>
    </xf>
    <xf numFmtId="9" fontId="9" fillId="0" borderId="15" xfId="8" applyNumberFormat="1" applyFont="1" applyBorder="1" applyAlignment="1" applyProtection="1">
      <alignment horizontal="center" vertical="center"/>
      <protection locked="0"/>
    </xf>
    <xf numFmtId="0" fontId="9" fillId="0" borderId="15" xfId="8" applyNumberFormat="1" applyFont="1" applyBorder="1" applyAlignment="1" applyProtection="1">
      <alignment horizontal="center" vertical="center"/>
      <protection locked="0"/>
    </xf>
    <xf numFmtId="2" fontId="9" fillId="0" borderId="15" xfId="8" applyNumberFormat="1" applyFont="1" applyFill="1" applyBorder="1" applyAlignment="1" applyProtection="1">
      <alignment horizontal="center" vertical="center"/>
      <protection locked="0"/>
    </xf>
    <xf numFmtId="0" fontId="10" fillId="0" borderId="25" xfId="8" applyFont="1" applyFill="1" applyBorder="1" applyAlignment="1" applyProtection="1">
      <alignment vertical="center" wrapText="1"/>
      <protection locked="0"/>
    </xf>
    <xf numFmtId="0" fontId="10" fillId="0" borderId="1" xfId="8" applyFont="1" applyFill="1" applyBorder="1" applyAlignment="1" applyProtection="1">
      <alignment vertical="center" wrapText="1"/>
      <protection locked="0"/>
    </xf>
    <xf numFmtId="0" fontId="10" fillId="0" borderId="2" xfId="8" applyFont="1" applyFill="1" applyBorder="1" applyAlignment="1" applyProtection="1">
      <alignment vertical="center" wrapText="1"/>
      <protection locked="0"/>
    </xf>
    <xf numFmtId="0" fontId="7" fillId="2" borderId="25" xfId="8" applyFont="1" applyFill="1" applyBorder="1" applyAlignment="1" applyProtection="1">
      <alignment horizontal="center" vertical="center" wrapText="1"/>
    </xf>
    <xf numFmtId="0" fontId="7" fillId="2" borderId="2" xfId="8" applyFont="1" applyFill="1" applyBorder="1" applyAlignment="1" applyProtection="1">
      <alignment horizontal="center" vertical="center" wrapText="1"/>
    </xf>
    <xf numFmtId="0" fontId="7" fillId="0" borderId="25" xfId="8" applyFont="1" applyBorder="1" applyAlignment="1" applyProtection="1">
      <alignment horizontal="center" vertical="center" wrapText="1"/>
      <protection locked="0"/>
    </xf>
    <xf numFmtId="0" fontId="7" fillId="0" borderId="1" xfId="8" applyFont="1" applyBorder="1" applyAlignment="1" applyProtection="1">
      <alignment horizontal="center" vertical="center" wrapText="1"/>
      <protection locked="0"/>
    </xf>
    <xf numFmtId="0" fontId="7" fillId="0" borderId="2" xfId="8" applyFont="1" applyBorder="1" applyAlignment="1" applyProtection="1">
      <alignment horizontal="center" vertical="center" wrapText="1"/>
      <protection locked="0"/>
    </xf>
    <xf numFmtId="0" fontId="7" fillId="2" borderId="77" xfId="8" applyFont="1" applyFill="1" applyBorder="1" applyAlignment="1" applyProtection="1">
      <alignment horizontal="center" vertical="center" wrapText="1"/>
    </xf>
    <xf numFmtId="0" fontId="7" fillId="2" borderId="78" xfId="8" applyFont="1" applyFill="1" applyBorder="1" applyAlignment="1" applyProtection="1">
      <alignment horizontal="center" vertical="center" wrapText="1"/>
    </xf>
    <xf numFmtId="0" fontId="7" fillId="2" borderId="99" xfId="8" applyFont="1" applyFill="1" applyBorder="1" applyAlignment="1" applyProtection="1">
      <alignment horizontal="center" vertical="center" wrapText="1"/>
    </xf>
    <xf numFmtId="0" fontId="7" fillId="2" borderId="102" xfId="8" applyFont="1" applyFill="1" applyBorder="1" applyAlignment="1" applyProtection="1">
      <alignment horizontal="center" vertical="center" wrapText="1"/>
    </xf>
    <xf numFmtId="0" fontId="7" fillId="2" borderId="100" xfId="8" applyFont="1" applyFill="1" applyBorder="1" applyAlignment="1" applyProtection="1">
      <alignment horizontal="center" vertical="center" wrapText="1"/>
    </xf>
    <xf numFmtId="0" fontId="7" fillId="2" borderId="103" xfId="8" applyFont="1" applyFill="1" applyBorder="1" applyAlignment="1" applyProtection="1">
      <alignment horizontal="center" vertical="center" wrapText="1"/>
    </xf>
    <xf numFmtId="0" fontId="6" fillId="2" borderId="1" xfId="8" applyFont="1" applyFill="1" applyBorder="1" applyAlignment="1" applyProtection="1">
      <alignment horizontal="center" vertical="center"/>
    </xf>
    <xf numFmtId="0" fontId="10" fillId="0" borderId="25" xfId="8" applyFont="1" applyFill="1" applyBorder="1" applyAlignment="1" applyProtection="1">
      <alignment horizontal="left" vertical="center" wrapText="1"/>
      <protection locked="0"/>
    </xf>
    <xf numFmtId="0" fontId="10" fillId="0" borderId="1" xfId="8" applyFont="1" applyFill="1" applyBorder="1" applyAlignment="1" applyProtection="1">
      <alignment horizontal="left" vertical="center" wrapText="1"/>
      <protection locked="0"/>
    </xf>
    <xf numFmtId="0" fontId="10" fillId="0" borderId="2" xfId="8" applyFont="1" applyFill="1" applyBorder="1" applyAlignment="1" applyProtection="1">
      <alignment horizontal="left" vertical="center" wrapText="1"/>
      <protection locked="0"/>
    </xf>
    <xf numFmtId="0" fontId="6" fillId="0" borderId="77" xfId="8" applyBorder="1" applyAlignment="1" applyProtection="1">
      <alignment horizontal="center" vertical="center"/>
      <protection locked="0"/>
    </xf>
    <xf numFmtId="0" fontId="6" fillId="0" borderId="42" xfId="8" applyBorder="1" applyAlignment="1" applyProtection="1">
      <alignment horizontal="center" vertical="center"/>
      <protection locked="0"/>
    </xf>
    <xf numFmtId="0" fontId="6" fillId="0" borderId="78" xfId="8" applyBorder="1" applyAlignment="1" applyProtection="1">
      <alignment horizontal="center" vertical="center"/>
      <protection locked="0"/>
    </xf>
    <xf numFmtId="0" fontId="6" fillId="3" borderId="25" xfId="8" applyFont="1" applyFill="1" applyBorder="1" applyAlignment="1" applyProtection="1">
      <alignment horizontal="center" vertical="center"/>
    </xf>
    <xf numFmtId="0" fontId="6" fillId="3" borderId="1" xfId="8" applyFont="1" applyFill="1" applyBorder="1" applyAlignment="1" applyProtection="1">
      <alignment horizontal="center" vertical="center"/>
    </xf>
    <xf numFmtId="0" fontId="6" fillId="3" borderId="2" xfId="8" applyFont="1" applyFill="1" applyBorder="1" applyAlignment="1" applyProtection="1">
      <alignment horizontal="center" vertical="center"/>
    </xf>
    <xf numFmtId="0" fontId="6" fillId="0" borderId="100" xfId="8" applyBorder="1" applyAlignment="1" applyProtection="1">
      <alignment horizontal="center" vertical="center"/>
      <protection locked="0"/>
    </xf>
    <xf numFmtId="0" fontId="6" fillId="0" borderId="107" xfId="8" applyBorder="1" applyAlignment="1" applyProtection="1">
      <alignment horizontal="center" vertical="center"/>
      <protection locked="0"/>
    </xf>
    <xf numFmtId="0" fontId="6" fillId="0" borderId="103" xfId="8" applyBorder="1" applyAlignment="1" applyProtection="1">
      <alignment horizontal="center" vertical="center"/>
      <protection locked="0"/>
    </xf>
    <xf numFmtId="0" fontId="6" fillId="0" borderId="1" xfId="8" applyFont="1" applyBorder="1" applyAlignment="1" applyProtection="1">
      <alignment horizontal="center" vertical="center" wrapText="1"/>
      <protection locked="0"/>
    </xf>
    <xf numFmtId="0" fontId="6" fillId="0" borderId="2" xfId="8" applyFont="1" applyBorder="1" applyAlignment="1" applyProtection="1">
      <alignment horizontal="center" vertical="center" wrapText="1"/>
      <protection locked="0"/>
    </xf>
    <xf numFmtId="0" fontId="10" fillId="10" borderId="77" xfId="8" applyFont="1" applyFill="1" applyBorder="1" applyAlignment="1" applyProtection="1">
      <alignment horizontal="center" vertical="center"/>
      <protection locked="0"/>
    </xf>
    <xf numFmtId="0" fontId="10" fillId="10" borderId="42" xfId="8" applyFont="1" applyFill="1" applyBorder="1" applyAlignment="1" applyProtection="1">
      <alignment horizontal="center" vertical="center"/>
      <protection locked="0"/>
    </xf>
    <xf numFmtId="0" fontId="10" fillId="10" borderId="78" xfId="8" applyFont="1" applyFill="1" applyBorder="1" applyAlignment="1" applyProtection="1">
      <alignment horizontal="center" vertical="center"/>
      <protection locked="0"/>
    </xf>
    <xf numFmtId="0" fontId="10" fillId="10" borderId="100" xfId="8" applyFont="1" applyFill="1" applyBorder="1" applyAlignment="1" applyProtection="1">
      <alignment horizontal="center" vertical="center"/>
      <protection locked="0"/>
    </xf>
    <xf numFmtId="0" fontId="10" fillId="10" borderId="107" xfId="8" applyFont="1" applyFill="1" applyBorder="1" applyAlignment="1" applyProtection="1">
      <alignment horizontal="center" vertical="center"/>
      <protection locked="0"/>
    </xf>
    <xf numFmtId="0" fontId="10" fillId="10" borderId="103" xfId="8" applyFont="1" applyFill="1" applyBorder="1" applyAlignment="1" applyProtection="1">
      <alignment horizontal="center" vertical="center"/>
      <protection locked="0"/>
    </xf>
    <xf numFmtId="0" fontId="10" fillId="0" borderId="42" xfId="8" applyFont="1" applyBorder="1" applyAlignment="1" applyProtection="1">
      <alignment horizontal="center" vertical="center" wrapText="1"/>
      <protection locked="0"/>
    </xf>
    <xf numFmtId="0" fontId="10" fillId="0" borderId="78" xfId="8" applyFont="1" applyBorder="1" applyAlignment="1" applyProtection="1">
      <alignment horizontal="center" vertical="center" wrapText="1"/>
      <protection locked="0"/>
    </xf>
    <xf numFmtId="0" fontId="10" fillId="0" borderId="107" xfId="8" applyFont="1" applyBorder="1" applyAlignment="1" applyProtection="1">
      <alignment horizontal="center" vertical="center" wrapText="1"/>
      <protection locked="0"/>
    </xf>
    <xf numFmtId="0" fontId="10" fillId="0" borderId="103" xfId="8" applyFont="1" applyBorder="1" applyAlignment="1" applyProtection="1">
      <alignment horizontal="center" vertical="center" wrapText="1"/>
      <protection locked="0"/>
    </xf>
    <xf numFmtId="0" fontId="3" fillId="4" borderId="15" xfId="7" applyFont="1" applyFill="1" applyBorder="1" applyAlignment="1">
      <alignment horizontal="center" vertical="center" wrapText="1"/>
    </xf>
    <xf numFmtId="0" fontId="5" fillId="4" borderId="25" xfId="7" applyFill="1" applyBorder="1" applyAlignment="1">
      <alignment horizontal="center" vertical="center" wrapText="1"/>
    </xf>
    <xf numFmtId="0" fontId="5" fillId="4" borderId="2" xfId="7" applyFill="1" applyBorder="1" applyAlignment="1">
      <alignment horizontal="center" vertical="center" wrapText="1"/>
    </xf>
    <xf numFmtId="0" fontId="5" fillId="4" borderId="15" xfId="7" applyFill="1" applyBorder="1" applyAlignment="1">
      <alignment horizontal="center" vertical="center" wrapText="1"/>
    </xf>
    <xf numFmtId="0" fontId="20" fillId="0" borderId="0" xfId="8" applyFont="1" applyBorder="1" applyAlignment="1" applyProtection="1">
      <alignment horizontal="center" vertical="center"/>
    </xf>
    <xf numFmtId="0" fontId="10" fillId="2" borderId="25" xfId="8" applyFont="1" applyFill="1" applyBorder="1" applyAlignment="1" applyProtection="1">
      <alignment horizontal="center" vertical="center"/>
    </xf>
    <xf numFmtId="0" fontId="10" fillId="2" borderId="1" xfId="8" applyFont="1" applyFill="1" applyBorder="1" applyAlignment="1" applyProtection="1">
      <alignment horizontal="center" vertical="center"/>
    </xf>
    <xf numFmtId="0" fontId="10" fillId="2" borderId="2" xfId="8" applyFont="1" applyFill="1" applyBorder="1" applyAlignment="1" applyProtection="1">
      <alignment horizontal="center" vertical="center"/>
    </xf>
    <xf numFmtId="0" fontId="11" fillId="0" borderId="25" xfId="8" applyFont="1" applyFill="1" applyBorder="1" applyAlignment="1" applyProtection="1">
      <alignment horizontal="center" vertical="center" wrapText="1"/>
    </xf>
    <xf numFmtId="0" fontId="11" fillId="0" borderId="1" xfId="8" applyFont="1" applyFill="1" applyBorder="1" applyAlignment="1" applyProtection="1">
      <alignment horizontal="center" vertical="center" wrapText="1"/>
    </xf>
    <xf numFmtId="0" fontId="11" fillId="0" borderId="2" xfId="8" applyFont="1" applyFill="1" applyBorder="1" applyAlignment="1" applyProtection="1">
      <alignment horizontal="center" vertical="center" wrapText="1"/>
    </xf>
    <xf numFmtId="0" fontId="11" fillId="11" borderId="25" xfId="8" applyFont="1" applyFill="1" applyBorder="1" applyAlignment="1" applyProtection="1">
      <alignment horizontal="center" vertical="center" wrapText="1"/>
    </xf>
    <xf numFmtId="0" fontId="10" fillId="11" borderId="1" xfId="8" applyFont="1" applyFill="1" applyBorder="1" applyAlignment="1" applyProtection="1">
      <alignment horizontal="center" vertical="center" wrapText="1"/>
    </xf>
    <xf numFmtId="0" fontId="10" fillId="11" borderId="2" xfId="8" applyFont="1" applyFill="1" applyBorder="1" applyAlignment="1" applyProtection="1">
      <alignment horizontal="center" vertical="center" wrapText="1"/>
    </xf>
    <xf numFmtId="0" fontId="10" fillId="2" borderId="77" xfId="8" applyFont="1" applyFill="1" applyBorder="1" applyAlignment="1" applyProtection="1">
      <alignment horizontal="center" vertical="center"/>
    </xf>
    <xf numFmtId="0" fontId="10" fillId="2" borderId="42" xfId="8" applyFont="1" applyFill="1" applyBorder="1" applyAlignment="1" applyProtection="1">
      <alignment horizontal="center" vertical="center"/>
    </xf>
    <xf numFmtId="0" fontId="10" fillId="2" borderId="78" xfId="8" applyFont="1" applyFill="1" applyBorder="1" applyAlignment="1" applyProtection="1">
      <alignment horizontal="center" vertical="center"/>
    </xf>
    <xf numFmtId="0" fontId="10" fillId="2" borderId="100" xfId="8" applyFont="1" applyFill="1" applyBorder="1" applyAlignment="1" applyProtection="1">
      <alignment horizontal="center" vertical="center"/>
    </xf>
    <xf numFmtId="0" fontId="10" fillId="2" borderId="107" xfId="8" applyFont="1" applyFill="1" applyBorder="1" applyAlignment="1" applyProtection="1">
      <alignment horizontal="center" vertical="center"/>
    </xf>
    <xf numFmtId="0" fontId="10" fillId="2" borderId="103" xfId="8" applyFont="1" applyFill="1" applyBorder="1" applyAlignment="1" applyProtection="1">
      <alignment horizontal="center" vertical="center"/>
    </xf>
    <xf numFmtId="0" fontId="10" fillId="0" borderId="15" xfId="8" applyFont="1" applyFill="1" applyBorder="1" applyAlignment="1" applyProtection="1">
      <alignment horizontal="center" vertical="center" wrapText="1"/>
      <protection locked="0"/>
    </xf>
    <xf numFmtId="0" fontId="10" fillId="0" borderId="15" xfId="8" applyFont="1" applyFill="1" applyBorder="1" applyAlignment="1" applyProtection="1">
      <alignment horizontal="center" vertical="center"/>
      <protection locked="0"/>
    </xf>
    <xf numFmtId="0" fontId="11" fillId="11" borderId="77" xfId="8" applyFont="1" applyFill="1" applyBorder="1" applyAlignment="1" applyProtection="1">
      <alignment horizontal="center" vertical="center" wrapText="1"/>
    </xf>
    <xf numFmtId="0" fontId="11" fillId="11" borderId="42" xfId="8" applyFont="1" applyFill="1" applyBorder="1" applyAlignment="1" applyProtection="1">
      <alignment horizontal="center" vertical="center" wrapText="1"/>
    </xf>
    <xf numFmtId="0" fontId="19" fillId="11" borderId="42" xfId="7" applyFont="1" applyFill="1" applyBorder="1" applyAlignment="1">
      <alignment horizontal="center" vertical="center" wrapText="1"/>
    </xf>
    <xf numFmtId="0" fontId="19" fillId="11" borderId="78" xfId="7" applyFont="1" applyFill="1" applyBorder="1" applyAlignment="1">
      <alignment horizontal="center" vertical="center" wrapText="1"/>
    </xf>
    <xf numFmtId="0" fontId="19" fillId="11" borderId="100" xfId="7" applyFont="1" applyFill="1" applyBorder="1" applyAlignment="1">
      <alignment horizontal="center" vertical="center" wrapText="1"/>
    </xf>
    <xf numFmtId="0" fontId="19" fillId="11" borderId="107" xfId="7" applyFont="1" applyFill="1" applyBorder="1" applyAlignment="1">
      <alignment horizontal="center" vertical="center" wrapText="1"/>
    </xf>
    <xf numFmtId="0" fontId="19" fillId="11" borderId="103" xfId="7" applyFont="1" applyFill="1" applyBorder="1" applyAlignment="1">
      <alignment horizontal="center" vertical="center" wrapText="1"/>
    </xf>
    <xf numFmtId="0" fontId="10" fillId="10" borderId="25" xfId="8" applyFont="1" applyFill="1" applyBorder="1" applyAlignment="1" applyProtection="1">
      <alignment horizontal="center" vertical="center"/>
      <protection locked="0"/>
    </xf>
    <xf numFmtId="0" fontId="10" fillId="10" borderId="1" xfId="8" applyFont="1" applyFill="1" applyBorder="1" applyAlignment="1" applyProtection="1">
      <alignment horizontal="center" vertical="center"/>
      <protection locked="0"/>
    </xf>
    <xf numFmtId="0" fontId="10" fillId="10" borderId="2" xfId="8" applyFont="1" applyFill="1" applyBorder="1" applyAlignment="1" applyProtection="1">
      <alignment horizontal="center" vertical="center"/>
      <protection locked="0"/>
    </xf>
    <xf numFmtId="0" fontId="10" fillId="0" borderId="25" xfId="8" applyFont="1" applyFill="1" applyBorder="1" applyAlignment="1" applyProtection="1">
      <alignment horizontal="center" vertical="center" wrapText="1"/>
    </xf>
    <xf numFmtId="0" fontId="10" fillId="0" borderId="1" xfId="8" applyFont="1" applyFill="1" applyBorder="1" applyAlignment="1" applyProtection="1">
      <alignment horizontal="center" vertical="center" wrapText="1"/>
    </xf>
    <xf numFmtId="0" fontId="10" fillId="0" borderId="2" xfId="8" applyFont="1" applyFill="1" applyBorder="1" applyAlignment="1" applyProtection="1">
      <alignment horizontal="center" vertical="center" wrapText="1"/>
    </xf>
    <xf numFmtId="0" fontId="19" fillId="4" borderId="25" xfId="7" applyFont="1" applyFill="1" applyBorder="1" applyAlignment="1">
      <alignment horizontal="center" vertical="center" wrapText="1"/>
    </xf>
    <xf numFmtId="0" fontId="19" fillId="4" borderId="2" xfId="7" applyFont="1" applyFill="1" applyBorder="1" applyAlignment="1">
      <alignment horizontal="center" vertical="center" wrapText="1"/>
    </xf>
    <xf numFmtId="0" fontId="19" fillId="4" borderId="15" xfId="7" applyFont="1" applyFill="1" applyBorder="1" applyAlignment="1">
      <alignment horizontal="center" vertical="center" wrapText="1"/>
    </xf>
    <xf numFmtId="0" fontId="39" fillId="9" borderId="25" xfId="7" applyFont="1" applyFill="1" applyBorder="1" applyAlignment="1" applyProtection="1">
      <alignment horizontal="center" vertical="center"/>
      <protection locked="0"/>
    </xf>
    <xf numFmtId="0" fontId="39" fillId="9" borderId="2" xfId="7" applyFont="1" applyFill="1" applyBorder="1" applyAlignment="1" applyProtection="1">
      <alignment horizontal="center" vertical="center"/>
      <protection locked="0"/>
    </xf>
    <xf numFmtId="0" fontId="39" fillId="4" borderId="25" xfId="7" applyFont="1" applyFill="1" applyBorder="1" applyAlignment="1" applyProtection="1">
      <alignment horizontal="center" vertical="center"/>
      <protection locked="0"/>
    </xf>
    <xf numFmtId="0" fontId="39" fillId="4" borderId="2" xfId="7" applyFont="1" applyFill="1" applyBorder="1" applyAlignment="1" applyProtection="1">
      <alignment horizontal="center" vertical="center"/>
      <protection locked="0"/>
    </xf>
    <xf numFmtId="0" fontId="11" fillId="0" borderId="42" xfId="8" applyFont="1" applyBorder="1" applyAlignment="1" applyProtection="1">
      <alignment horizontal="center" vertical="center" wrapText="1"/>
      <protection locked="0"/>
    </xf>
    <xf numFmtId="0" fontId="11" fillId="0" borderId="78" xfId="8" applyFont="1" applyBorder="1" applyAlignment="1" applyProtection="1">
      <alignment horizontal="center" vertical="center" wrapText="1"/>
      <protection locked="0"/>
    </xf>
    <xf numFmtId="0" fontId="11" fillId="0" borderId="107" xfId="8" applyFont="1" applyBorder="1" applyAlignment="1" applyProtection="1">
      <alignment horizontal="center" vertical="center" wrapText="1"/>
      <protection locked="0"/>
    </xf>
    <xf numFmtId="0" fontId="11" fillId="0" borderId="103" xfId="8" applyFont="1" applyBorder="1" applyAlignment="1" applyProtection="1">
      <alignment horizontal="center" vertical="center" wrapText="1"/>
      <protection locked="0"/>
    </xf>
    <xf numFmtId="0" fontId="11" fillId="2" borderId="25" xfId="8" applyFont="1" applyFill="1" applyBorder="1" applyAlignment="1" applyProtection="1">
      <alignment horizontal="center" vertical="center" wrapText="1"/>
    </xf>
    <xf numFmtId="0" fontId="11" fillId="2" borderId="2" xfId="8" applyFont="1" applyFill="1" applyBorder="1" applyAlignment="1" applyProtection="1">
      <alignment horizontal="center" vertical="center" wrapText="1"/>
    </xf>
    <xf numFmtId="0" fontId="10" fillId="0" borderId="25" xfId="8" applyFont="1" applyBorder="1" applyAlignment="1" applyProtection="1">
      <alignment vertical="center" wrapText="1"/>
      <protection locked="0"/>
    </xf>
    <xf numFmtId="0" fontId="10" fillId="0" borderId="1" xfId="8" applyFont="1" applyBorder="1" applyAlignment="1" applyProtection="1">
      <alignment vertical="center" wrapText="1"/>
      <protection locked="0"/>
    </xf>
    <xf numFmtId="0" fontId="10" fillId="0" borderId="2" xfId="8" applyFont="1" applyBorder="1" applyAlignment="1" applyProtection="1">
      <alignment vertical="center" wrapText="1"/>
      <protection locked="0"/>
    </xf>
    <xf numFmtId="16" fontId="9" fillId="0" borderId="15" xfId="8" applyNumberFormat="1" applyFont="1" applyBorder="1" applyAlignment="1" applyProtection="1">
      <alignment horizontal="center" vertical="center"/>
      <protection locked="0"/>
    </xf>
    <xf numFmtId="9" fontId="9" fillId="0" borderId="15" xfId="8" applyNumberFormat="1" applyFont="1" applyFill="1" applyBorder="1" applyAlignment="1" applyProtection="1">
      <alignment horizontal="center" vertical="center"/>
      <protection locked="0"/>
    </xf>
    <xf numFmtId="0" fontId="39" fillId="4" borderId="15" xfId="7" applyFont="1" applyFill="1" applyBorder="1" applyAlignment="1" applyProtection="1">
      <alignment horizontal="center" vertical="center"/>
      <protection locked="0"/>
    </xf>
    <xf numFmtId="0" fontId="39" fillId="0" borderId="25" xfId="7" applyFont="1" applyBorder="1" applyAlignment="1" applyProtection="1">
      <alignment horizontal="left" vertical="center"/>
      <protection locked="0"/>
    </xf>
    <xf numFmtId="0" fontId="39" fillId="0" borderId="1" xfId="7" applyFont="1" applyBorder="1" applyAlignment="1" applyProtection="1">
      <alignment horizontal="left" vertical="center"/>
      <protection locked="0"/>
    </xf>
    <xf numFmtId="0" fontId="39" fillId="0" borderId="2" xfId="7" applyFont="1" applyBorder="1" applyAlignment="1" applyProtection="1">
      <alignment horizontal="left" vertical="center"/>
      <protection locked="0"/>
    </xf>
    <xf numFmtId="0" fontId="39" fillId="2" borderId="25" xfId="7" applyFont="1" applyFill="1" applyBorder="1" applyAlignment="1" applyProtection="1">
      <alignment horizontal="center" vertical="center"/>
      <protection locked="0"/>
    </xf>
    <xf numFmtId="0" fontId="39" fillId="2" borderId="2" xfId="7" applyFont="1" applyFill="1" applyBorder="1" applyAlignment="1" applyProtection="1">
      <alignment horizontal="center" vertical="center"/>
      <protection locked="0"/>
    </xf>
    <xf numFmtId="0" fontId="39" fillId="9" borderId="15" xfId="7" applyFont="1" applyFill="1" applyBorder="1" applyAlignment="1" applyProtection="1">
      <alignment horizontal="center" vertical="center"/>
      <protection locked="0"/>
    </xf>
    <xf numFmtId="0" fontId="39" fillId="9" borderId="15" xfId="7" quotePrefix="1" applyFont="1" applyFill="1" applyBorder="1" applyAlignment="1" applyProtection="1">
      <alignment horizontal="center" vertical="center"/>
      <protection locked="0"/>
    </xf>
    <xf numFmtId="0" fontId="39" fillId="2" borderId="25" xfId="7" quotePrefix="1" applyFont="1" applyFill="1" applyBorder="1" applyAlignment="1" applyProtection="1">
      <alignment horizontal="center" vertical="center"/>
      <protection locked="0"/>
    </xf>
    <xf numFmtId="0" fontId="39" fillId="0" borderId="25" xfId="7" applyFont="1" applyBorder="1" applyAlignment="1" applyProtection="1">
      <alignment horizontal="center" vertical="center"/>
      <protection locked="0"/>
    </xf>
    <xf numFmtId="0" fontId="39" fillId="0" borderId="1" xfId="7" applyFont="1" applyBorder="1" applyAlignment="1" applyProtection="1">
      <alignment horizontal="center" vertical="center"/>
      <protection locked="0"/>
    </xf>
    <xf numFmtId="0" fontId="39" fillId="0" borderId="2" xfId="7" applyFont="1" applyBorder="1" applyAlignment="1" applyProtection="1">
      <alignment horizontal="center" vertical="center"/>
      <protection locked="0"/>
    </xf>
    <xf numFmtId="0" fontId="41" fillId="0" borderId="77" xfId="7" applyFont="1" applyBorder="1" applyAlignment="1" applyProtection="1">
      <alignment horizontal="center" vertical="center"/>
      <protection locked="0"/>
    </xf>
    <xf numFmtId="0" fontId="41" fillId="0" borderId="42" xfId="7" applyFont="1" applyBorder="1" applyAlignment="1" applyProtection="1">
      <alignment horizontal="center" vertical="center"/>
      <protection locked="0"/>
    </xf>
    <xf numFmtId="0" fontId="41" fillId="0" borderId="78" xfId="7" applyFont="1" applyBorder="1" applyAlignment="1" applyProtection="1">
      <alignment horizontal="center" vertical="center"/>
      <protection locked="0"/>
    </xf>
    <xf numFmtId="0" fontId="41" fillId="0" borderId="100" xfId="7" applyFont="1" applyBorder="1" applyAlignment="1" applyProtection="1">
      <alignment horizontal="center" vertical="center"/>
      <protection locked="0"/>
    </xf>
    <xf numFmtId="0" fontId="41" fillId="0" borderId="107" xfId="7" applyFont="1" applyBorder="1" applyAlignment="1" applyProtection="1">
      <alignment horizontal="center" vertical="center"/>
      <protection locked="0"/>
    </xf>
    <xf numFmtId="0" fontId="41" fillId="0" borderId="103" xfId="7" applyFont="1" applyBorder="1" applyAlignment="1" applyProtection="1">
      <alignment horizontal="center" vertical="center"/>
      <protection locked="0"/>
    </xf>
    <xf numFmtId="0" fontId="41" fillId="0" borderId="77" xfId="7" applyFont="1" applyBorder="1" applyAlignment="1" applyProtection="1">
      <alignment horizontal="left" vertical="center" wrapText="1"/>
      <protection locked="0"/>
    </xf>
    <xf numFmtId="0" fontId="41" fillId="0" borderId="42" xfId="7" applyFont="1" applyBorder="1" applyAlignment="1" applyProtection="1">
      <alignment horizontal="left" vertical="center" wrapText="1"/>
      <protection locked="0"/>
    </xf>
    <xf numFmtId="0" fontId="41" fillId="0" borderId="78" xfId="7" applyFont="1" applyBorder="1" applyAlignment="1" applyProtection="1">
      <alignment horizontal="left" vertical="center" wrapText="1"/>
      <protection locked="0"/>
    </xf>
    <xf numFmtId="0" fontId="41" fillId="0" borderId="100" xfId="7" applyFont="1" applyBorder="1" applyAlignment="1" applyProtection="1">
      <alignment horizontal="left" vertical="center" wrapText="1"/>
      <protection locked="0"/>
    </xf>
    <xf numFmtId="0" fontId="41" fillId="0" borderId="107" xfId="7" applyFont="1" applyBorder="1" applyAlignment="1" applyProtection="1">
      <alignment horizontal="left" vertical="center" wrapText="1"/>
      <protection locked="0"/>
    </xf>
    <xf numFmtId="0" fontId="41" fillId="0" borderId="103" xfId="7" applyFont="1" applyBorder="1" applyAlignment="1" applyProtection="1">
      <alignment horizontal="left" vertical="center" wrapText="1"/>
      <protection locked="0"/>
    </xf>
    <xf numFmtId="44" fontId="41" fillId="4" borderId="77" xfId="10" applyFont="1" applyFill="1" applyBorder="1" applyAlignment="1" applyProtection="1">
      <alignment horizontal="center" vertical="center"/>
      <protection locked="0"/>
    </xf>
    <xf numFmtId="44" fontId="41" fillId="4" borderId="78" xfId="10" applyFont="1" applyFill="1" applyBorder="1" applyAlignment="1" applyProtection="1">
      <alignment horizontal="center" vertical="center"/>
      <protection locked="0"/>
    </xf>
    <xf numFmtId="44" fontId="41" fillId="4" borderId="100" xfId="10" applyFont="1" applyFill="1" applyBorder="1" applyAlignment="1" applyProtection="1">
      <alignment horizontal="center" vertical="center"/>
      <protection locked="0"/>
    </xf>
    <xf numFmtId="44" fontId="41" fillId="4" borderId="103" xfId="10" applyFont="1" applyFill="1" applyBorder="1" applyAlignment="1" applyProtection="1">
      <alignment horizontal="center" vertical="center"/>
      <protection locked="0"/>
    </xf>
    <xf numFmtId="0" fontId="41" fillId="4" borderId="77" xfId="7" applyFont="1" applyFill="1" applyBorder="1" applyAlignment="1" applyProtection="1">
      <alignment horizontal="center" vertical="center"/>
      <protection locked="0"/>
    </xf>
    <xf numFmtId="0" fontId="41" fillId="4" borderId="78" xfId="7" applyFont="1" applyFill="1" applyBorder="1" applyAlignment="1" applyProtection="1">
      <alignment horizontal="center" vertical="center"/>
      <protection locked="0"/>
    </xf>
    <xf numFmtId="0" fontId="41" fillId="4" borderId="100" xfId="7" applyFont="1" applyFill="1" applyBorder="1" applyAlignment="1" applyProtection="1">
      <alignment horizontal="center" vertical="center"/>
      <protection locked="0"/>
    </xf>
    <xf numFmtId="0" fontId="41" fillId="4" borderId="103" xfId="7" applyFont="1" applyFill="1" applyBorder="1" applyAlignment="1" applyProtection="1">
      <alignment horizontal="center" vertical="center"/>
      <protection locked="0"/>
    </xf>
    <xf numFmtId="0" fontId="41" fillId="0" borderId="77" xfId="7" applyFont="1" applyBorder="1" applyAlignment="1" applyProtection="1">
      <alignment horizontal="center" vertical="center" wrapText="1"/>
      <protection locked="0"/>
    </xf>
    <xf numFmtId="0" fontId="41" fillId="0" borderId="42" xfId="7" applyFont="1" applyBorder="1" applyAlignment="1" applyProtection="1">
      <alignment horizontal="center" vertical="center" wrapText="1"/>
      <protection locked="0"/>
    </xf>
    <xf numFmtId="0" fontId="41" fillId="0" borderId="78" xfId="7" applyFont="1" applyBorder="1" applyAlignment="1" applyProtection="1">
      <alignment horizontal="center" vertical="center" wrapText="1"/>
      <protection locked="0"/>
    </xf>
    <xf numFmtId="0" fontId="41" fillId="0" borderId="100" xfId="7" applyFont="1" applyBorder="1" applyAlignment="1" applyProtection="1">
      <alignment horizontal="center" vertical="center" wrapText="1"/>
      <protection locked="0"/>
    </xf>
    <xf numFmtId="0" fontId="41" fillId="0" borderId="107" xfId="7" applyFont="1" applyBorder="1" applyAlignment="1" applyProtection="1">
      <alignment horizontal="center" vertical="center" wrapText="1"/>
      <protection locked="0"/>
    </xf>
    <xf numFmtId="0" fontId="41" fillId="0" borderId="103" xfId="7" applyFont="1" applyBorder="1" applyAlignment="1" applyProtection="1">
      <alignment horizontal="center" vertical="center" wrapText="1"/>
      <protection locked="0"/>
    </xf>
  </cellXfs>
  <cellStyles count="28">
    <cellStyle name="Euro" xfId="1"/>
    <cellStyle name="Migliaia" xfId="2" builtinId="3"/>
    <cellStyle name="Migliaia [0] 2" xfId="3"/>
    <cellStyle name="Migliaia [0] 2 2" xfId="22"/>
    <cellStyle name="Migliaia 2" xfId="18"/>
    <cellStyle name="Migliaia 2 2" xfId="27"/>
    <cellStyle name="Migliaia 3" xfId="12"/>
    <cellStyle name="Migliaia 4" xfId="11"/>
    <cellStyle name="Migliaia 5" xfId="21"/>
    <cellStyle name="Migliaia 6" xfId="23"/>
    <cellStyle name="Migliaia 7" xfId="20"/>
    <cellStyle name="Normale" xfId="0" builtinId="0"/>
    <cellStyle name="Normale 2" xfId="4"/>
    <cellStyle name="Normale 2 2" xfId="17"/>
    <cellStyle name="Normale 2 2 2" xfId="26"/>
    <cellStyle name="Normale 2 3" xfId="13"/>
    <cellStyle name="Normale 3" xfId="5"/>
    <cellStyle name="Normale 3 2" xfId="19"/>
    <cellStyle name="Normale 4" xfId="6"/>
    <cellStyle name="Normale 5" xfId="7"/>
    <cellStyle name="Normale 5 2" xfId="14"/>
    <cellStyle name="Normale 6" xfId="16"/>
    <cellStyle name="Normale 6 2" xfId="25"/>
    <cellStyle name="Normale_OBJ_rev09" xfId="8"/>
    <cellStyle name="Valuta" xfId="10" builtinId="4"/>
    <cellStyle name="Valuta 2" xfId="24"/>
    <cellStyle name="Währung" xfId="9"/>
    <cellStyle name="Währung 2" xfId="15"/>
  </cellStyles>
  <dxfs count="7"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</dxfs>
  <tableStyles count="0" defaultTableStyle="TableStyleMedium2" defaultPivotStyle="PivotStyleMedium9"/>
  <colors>
    <mruColors>
      <color rgb="FFA7F9CE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Elisabetta\Temporary%20Internet%20Files\OLK7\OBJ_rev2.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_cop"/>
      <sheetName val="m_obj"/>
      <sheetName val="db1"/>
      <sheetName val="Cop"/>
    </sheetNames>
    <sheetDataSet>
      <sheetData sheetId="0"/>
      <sheetData sheetId="1"/>
      <sheetData sheetId="2">
        <row r="2">
          <cell r="B2" t="str">
            <v>AREA 1 PROVA</v>
          </cell>
          <cell r="C2" t="str">
            <v>Nome e cognome</v>
          </cell>
          <cell r="E2" t="str">
            <v>SVIL</v>
          </cell>
        </row>
        <row r="3">
          <cell r="E3" t="str">
            <v>S</v>
          </cell>
        </row>
        <row r="4">
          <cell r="E4" t="str">
            <v>PROC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4" Type="http://schemas.openxmlformats.org/officeDocument/2006/relationships/printerSettings" Target="../printerSettings/printerSettings1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20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0"/>
  <sheetViews>
    <sheetView tabSelected="1" zoomScaleNormal="100" zoomScaleSheetLayoutView="100" workbookViewId="0">
      <selection activeCell="D8" sqref="D8"/>
    </sheetView>
  </sheetViews>
  <sheetFormatPr defaultColWidth="9.109375" defaultRowHeight="12.9" customHeight="1" x14ac:dyDescent="0.3"/>
  <cols>
    <col min="1" max="1" width="4.109375" style="291" customWidth="1"/>
    <col min="2" max="2" width="43.5546875" customWidth="1"/>
    <col min="3" max="3" width="12.88671875" style="291" customWidth="1"/>
    <col min="4" max="4" width="64.33203125" customWidth="1"/>
    <col min="5" max="5" width="42.44140625" style="50" customWidth="1"/>
    <col min="6" max="7" width="9.109375" style="49" hidden="1" customWidth="1"/>
    <col min="8" max="16384" width="9.109375" style="49"/>
  </cols>
  <sheetData>
    <row r="1" spans="1:5" s="48" customFormat="1" ht="29.25" customHeight="1" x14ac:dyDescent="0.3">
      <c r="A1" s="290" t="s">
        <v>278</v>
      </c>
      <c r="B1" s="290" t="s">
        <v>281</v>
      </c>
      <c r="C1" s="290" t="s">
        <v>58</v>
      </c>
      <c r="D1" s="290" t="s">
        <v>280</v>
      </c>
      <c r="E1" s="290" t="s">
        <v>279</v>
      </c>
    </row>
    <row r="2" spans="1:5" ht="11.25" customHeight="1" x14ac:dyDescent="0.3">
      <c r="A2" s="291">
        <v>1</v>
      </c>
      <c r="B2" t="s">
        <v>3</v>
      </c>
      <c r="C2" s="291">
        <v>1</v>
      </c>
      <c r="D2" t="s">
        <v>16</v>
      </c>
      <c r="E2" s="73" t="s">
        <v>365</v>
      </c>
    </row>
    <row r="3" spans="1:5" ht="11.25" customHeight="1" x14ac:dyDescent="0.3">
      <c r="C3" s="291">
        <v>2</v>
      </c>
      <c r="D3" t="s">
        <v>17</v>
      </c>
      <c r="E3" s="73" t="s">
        <v>365</v>
      </c>
    </row>
    <row r="4" spans="1:5" ht="11.25" customHeight="1" x14ac:dyDescent="0.3">
      <c r="C4" s="291">
        <v>3</v>
      </c>
      <c r="D4" t="s">
        <v>18</v>
      </c>
      <c r="E4" s="73" t="s">
        <v>367</v>
      </c>
    </row>
    <row r="5" spans="1:5" ht="11.25" customHeight="1" x14ac:dyDescent="0.3">
      <c r="C5" s="291">
        <v>4</v>
      </c>
      <c r="D5" t="s">
        <v>19</v>
      </c>
      <c r="E5" s="73" t="s">
        <v>367</v>
      </c>
    </row>
    <row r="6" spans="1:5" ht="11.25" customHeight="1" x14ac:dyDescent="0.3">
      <c r="C6" s="291">
        <v>5</v>
      </c>
      <c r="D6" t="s">
        <v>20</v>
      </c>
      <c r="E6" s="73" t="s">
        <v>368</v>
      </c>
    </row>
    <row r="7" spans="1:5" ht="11.25" customHeight="1" x14ac:dyDescent="0.3">
      <c r="C7" s="291">
        <v>6</v>
      </c>
      <c r="D7" t="s">
        <v>21</v>
      </c>
      <c r="E7" s="73" t="s">
        <v>368</v>
      </c>
    </row>
    <row r="8" spans="1:5" ht="11.25" customHeight="1" x14ac:dyDescent="0.3">
      <c r="C8" s="291">
        <v>7</v>
      </c>
      <c r="D8" t="s">
        <v>22</v>
      </c>
      <c r="E8" s="73" t="s">
        <v>365</v>
      </c>
    </row>
    <row r="9" spans="1:5" ht="11.25" customHeight="1" x14ac:dyDescent="0.3">
      <c r="C9" s="291">
        <v>8</v>
      </c>
      <c r="D9" t="s">
        <v>23</v>
      </c>
      <c r="E9" s="73" t="s">
        <v>365</v>
      </c>
    </row>
    <row r="10" spans="1:5" ht="11.25" customHeight="1" x14ac:dyDescent="0.3">
      <c r="C10" s="291">
        <v>11</v>
      </c>
      <c r="D10" t="s">
        <v>24</v>
      </c>
      <c r="E10" s="73" t="s">
        <v>365</v>
      </c>
    </row>
    <row r="11" spans="1:5" ht="11.25" customHeight="1" x14ac:dyDescent="0.3">
      <c r="A11" s="291">
        <v>3</v>
      </c>
      <c r="B11" t="s">
        <v>4</v>
      </c>
      <c r="C11" s="291">
        <v>1</v>
      </c>
      <c r="D11" t="s">
        <v>25</v>
      </c>
      <c r="E11" s="73" t="s">
        <v>369</v>
      </c>
    </row>
    <row r="12" spans="1:5" ht="11.25" customHeight="1" x14ac:dyDescent="0.3">
      <c r="C12" s="291">
        <v>2</v>
      </c>
      <c r="D12" t="s">
        <v>26</v>
      </c>
      <c r="E12" s="73" t="s">
        <v>369</v>
      </c>
    </row>
    <row r="13" spans="1:5" ht="11.25" customHeight="1" x14ac:dyDescent="0.25">
      <c r="A13" s="291">
        <v>4</v>
      </c>
      <c r="B13" t="s">
        <v>5</v>
      </c>
      <c r="C13" s="291">
        <v>1</v>
      </c>
      <c r="D13" t="s">
        <v>27</v>
      </c>
      <c r="E13" s="73" t="s">
        <v>365</v>
      </c>
    </row>
    <row r="14" spans="1:5" ht="11.25" customHeight="1" x14ac:dyDescent="0.25">
      <c r="C14" s="291">
        <v>2</v>
      </c>
      <c r="D14" t="s">
        <v>28</v>
      </c>
      <c r="E14" s="73" t="s">
        <v>365</v>
      </c>
    </row>
    <row r="15" spans="1:5" ht="11.25" customHeight="1" x14ac:dyDescent="0.3">
      <c r="C15" s="291">
        <v>6</v>
      </c>
      <c r="D15" t="s">
        <v>30</v>
      </c>
      <c r="E15" s="73" t="s">
        <v>365</v>
      </c>
    </row>
    <row r="16" spans="1:5" ht="11.25" customHeight="1" x14ac:dyDescent="0.3">
      <c r="A16" s="291">
        <v>5</v>
      </c>
      <c r="B16" s="289" t="s">
        <v>370</v>
      </c>
      <c r="C16" s="291">
        <v>1</v>
      </c>
      <c r="D16" s="287" t="s">
        <v>31</v>
      </c>
      <c r="E16" s="288" t="s">
        <v>324</v>
      </c>
    </row>
    <row r="17" spans="1:5" ht="11.25" customHeight="1" x14ac:dyDescent="0.3">
      <c r="C17" s="291">
        <v>2</v>
      </c>
      <c r="D17" t="s">
        <v>32</v>
      </c>
      <c r="E17" s="73" t="s">
        <v>365</v>
      </c>
    </row>
    <row r="18" spans="1:5" ht="11.25" customHeight="1" x14ac:dyDescent="0.25">
      <c r="A18" s="291">
        <v>6</v>
      </c>
      <c r="B18" t="s">
        <v>7</v>
      </c>
      <c r="C18" s="291">
        <v>1</v>
      </c>
      <c r="D18" t="s">
        <v>33</v>
      </c>
      <c r="E18" s="73" t="s">
        <v>365</v>
      </c>
    </row>
    <row r="19" spans="1:5" ht="11.25" customHeight="1" x14ac:dyDescent="0.25">
      <c r="C19" s="291">
        <v>2</v>
      </c>
      <c r="D19" s="287" t="s">
        <v>34</v>
      </c>
      <c r="E19" s="73" t="s">
        <v>324</v>
      </c>
    </row>
    <row r="20" spans="1:5" ht="11.25" customHeight="1" x14ac:dyDescent="0.25">
      <c r="A20" s="291">
        <v>8</v>
      </c>
      <c r="B20" t="s">
        <v>8</v>
      </c>
      <c r="C20" s="291">
        <v>1</v>
      </c>
      <c r="D20" t="s">
        <v>35</v>
      </c>
      <c r="E20" s="73" t="s">
        <v>368</v>
      </c>
    </row>
    <row r="21" spans="1:5" ht="11.25" customHeight="1" x14ac:dyDescent="0.25">
      <c r="C21" s="291">
        <v>2</v>
      </c>
      <c r="D21" s="1" t="s">
        <v>36</v>
      </c>
      <c r="E21" s="73" t="s">
        <v>368</v>
      </c>
    </row>
    <row r="22" spans="1:5" ht="11.25" customHeight="1" x14ac:dyDescent="0.25">
      <c r="A22" s="291">
        <v>9</v>
      </c>
      <c r="B22" s="1" t="s">
        <v>372</v>
      </c>
      <c r="C22" s="291">
        <v>1</v>
      </c>
      <c r="D22" t="s">
        <v>37</v>
      </c>
      <c r="E22" s="73" t="s">
        <v>368</v>
      </c>
    </row>
    <row r="23" spans="1:5" ht="11.25" customHeight="1" x14ac:dyDescent="0.25">
      <c r="B23" t="s">
        <v>371</v>
      </c>
      <c r="C23" s="291">
        <v>2</v>
      </c>
      <c r="D23" t="s">
        <v>38</v>
      </c>
      <c r="E23" s="73" t="s">
        <v>368</v>
      </c>
    </row>
    <row r="24" spans="1:5" ht="11.25" customHeight="1" x14ac:dyDescent="0.25">
      <c r="C24" s="291">
        <v>3</v>
      </c>
      <c r="D24" t="s">
        <v>39</v>
      </c>
      <c r="E24" s="73" t="s">
        <v>368</v>
      </c>
    </row>
    <row r="25" spans="1:5" ht="11.25" customHeight="1" x14ac:dyDescent="0.25">
      <c r="C25" s="291">
        <v>4</v>
      </c>
      <c r="D25" t="s">
        <v>40</v>
      </c>
      <c r="E25" s="73" t="s">
        <v>368</v>
      </c>
    </row>
    <row r="26" spans="1:5" ht="11.25" customHeight="1" x14ac:dyDescent="0.25">
      <c r="C26" s="291">
        <v>7</v>
      </c>
      <c r="D26" s="287" t="s">
        <v>41</v>
      </c>
      <c r="E26" s="73" t="s">
        <v>324</v>
      </c>
    </row>
    <row r="27" spans="1:5" ht="11.25" customHeight="1" x14ac:dyDescent="0.3">
      <c r="C27" s="291">
        <v>8</v>
      </c>
      <c r="D27" s="287" t="s">
        <v>42</v>
      </c>
      <c r="E27" s="73" t="s">
        <v>324</v>
      </c>
    </row>
    <row r="28" spans="1:5" ht="11.25" customHeight="1" x14ac:dyDescent="0.3">
      <c r="A28" s="291">
        <v>10</v>
      </c>
      <c r="B28" t="s">
        <v>10</v>
      </c>
      <c r="C28" s="291">
        <v>2</v>
      </c>
      <c r="D28" s="287" t="s">
        <v>43</v>
      </c>
      <c r="E28" s="73" t="s">
        <v>324</v>
      </c>
    </row>
    <row r="29" spans="1:5" ht="11.25" customHeight="1" x14ac:dyDescent="0.3">
      <c r="C29" s="291">
        <v>5</v>
      </c>
      <c r="D29" t="s">
        <v>44</v>
      </c>
      <c r="E29" s="73" t="s">
        <v>368</v>
      </c>
    </row>
    <row r="30" spans="1:5" ht="11.25" customHeight="1" x14ac:dyDescent="0.25">
      <c r="A30" s="291">
        <v>12</v>
      </c>
      <c r="B30" t="s">
        <v>11</v>
      </c>
      <c r="C30" s="291">
        <v>1</v>
      </c>
      <c r="D30" t="s">
        <v>45</v>
      </c>
      <c r="E30" s="73" t="s">
        <v>366</v>
      </c>
    </row>
    <row r="31" spans="1:5" ht="11.25" customHeight="1" x14ac:dyDescent="0.3">
      <c r="C31" s="291">
        <v>2</v>
      </c>
      <c r="D31" s="287" t="s">
        <v>46</v>
      </c>
      <c r="E31" s="73" t="s">
        <v>366</v>
      </c>
    </row>
    <row r="32" spans="1:5" ht="11.25" customHeight="1" x14ac:dyDescent="0.25">
      <c r="C32" s="291">
        <v>3</v>
      </c>
      <c r="D32" t="s">
        <v>47</v>
      </c>
      <c r="E32" s="73" t="s">
        <v>366</v>
      </c>
    </row>
    <row r="33" spans="1:5" ht="11.25" customHeight="1" x14ac:dyDescent="0.25">
      <c r="C33" s="291">
        <v>4</v>
      </c>
      <c r="D33" t="s">
        <v>48</v>
      </c>
      <c r="E33" s="73" t="s">
        <v>324</v>
      </c>
    </row>
    <row r="34" spans="1:5" ht="11.25" customHeight="1" x14ac:dyDescent="0.25">
      <c r="C34" s="291">
        <v>6</v>
      </c>
      <c r="D34" t="s">
        <v>49</v>
      </c>
      <c r="E34" s="73" t="s">
        <v>324</v>
      </c>
    </row>
    <row r="35" spans="1:5" ht="11.25" customHeight="1" x14ac:dyDescent="0.25">
      <c r="C35" s="291">
        <v>7</v>
      </c>
      <c r="D35" s="1" t="s">
        <v>50</v>
      </c>
      <c r="E35" s="73" t="s">
        <v>366</v>
      </c>
    </row>
    <row r="36" spans="1:5" ht="11.25" customHeight="1" x14ac:dyDescent="0.25">
      <c r="C36" s="291">
        <v>8</v>
      </c>
      <c r="D36" s="287" t="s">
        <v>51</v>
      </c>
      <c r="E36" s="73" t="s">
        <v>324</v>
      </c>
    </row>
    <row r="37" spans="1:5" ht="11.25" customHeight="1" x14ac:dyDescent="0.25">
      <c r="C37" s="291">
        <v>9</v>
      </c>
      <c r="D37" t="s">
        <v>52</v>
      </c>
      <c r="E37" s="73" t="s">
        <v>365</v>
      </c>
    </row>
    <row r="38" spans="1:5" ht="11.25" customHeight="1" x14ac:dyDescent="0.25">
      <c r="A38" s="291">
        <v>13</v>
      </c>
      <c r="B38" t="s">
        <v>328</v>
      </c>
      <c r="C38" s="291">
        <v>7</v>
      </c>
      <c r="D38" s="287" t="s">
        <v>329</v>
      </c>
      <c r="E38" s="73" t="s">
        <v>324</v>
      </c>
    </row>
    <row r="39" spans="1:5" ht="11.25" customHeight="1" x14ac:dyDescent="0.3">
      <c r="A39" s="291">
        <v>14</v>
      </c>
      <c r="B39" t="s">
        <v>12</v>
      </c>
      <c r="C39" s="291">
        <v>2</v>
      </c>
      <c r="D39" t="s">
        <v>53</v>
      </c>
      <c r="E39" s="73" t="s">
        <v>369</v>
      </c>
    </row>
    <row r="40" spans="1:5" ht="11.25" customHeight="1" x14ac:dyDescent="0.3">
      <c r="C40" s="291">
        <v>4</v>
      </c>
      <c r="D40" t="s">
        <v>54</v>
      </c>
      <c r="E40" s="73" t="s">
        <v>367</v>
      </c>
    </row>
    <row r="41" spans="1:5" ht="11.25" customHeight="1" x14ac:dyDescent="0.25">
      <c r="A41" s="291">
        <v>15</v>
      </c>
      <c r="B41" s="1" t="s">
        <v>13</v>
      </c>
      <c r="C41" s="291">
        <v>1</v>
      </c>
      <c r="D41" t="s">
        <v>55</v>
      </c>
      <c r="E41" s="73" t="s">
        <v>369</v>
      </c>
    </row>
    <row r="42" spans="1:5" ht="11.25" customHeight="1" x14ac:dyDescent="0.25">
      <c r="B42" s="1"/>
      <c r="C42" s="291">
        <v>2</v>
      </c>
      <c r="D42" t="s">
        <v>373</v>
      </c>
      <c r="E42" s="73" t="s">
        <v>365</v>
      </c>
    </row>
    <row r="43" spans="1:5" ht="11.25" customHeight="1" x14ac:dyDescent="0.25">
      <c r="C43" s="291">
        <v>3</v>
      </c>
      <c r="D43" s="287" t="s">
        <v>330</v>
      </c>
      <c r="E43" s="73" t="s">
        <v>324</v>
      </c>
    </row>
    <row r="44" spans="1:5" ht="11.25" customHeight="1" x14ac:dyDescent="0.25">
      <c r="A44" s="291">
        <v>16</v>
      </c>
      <c r="B44" t="s">
        <v>14</v>
      </c>
      <c r="C44" s="291">
        <v>1</v>
      </c>
      <c r="D44" s="287" t="s">
        <v>56</v>
      </c>
      <c r="E44" s="73" t="s">
        <v>324</v>
      </c>
    </row>
    <row r="45" spans="1:5" ht="11.25" customHeight="1" x14ac:dyDescent="0.25">
      <c r="A45" s="291">
        <v>19</v>
      </c>
      <c r="B45" t="s">
        <v>15</v>
      </c>
      <c r="C45" s="291">
        <v>1</v>
      </c>
      <c r="D45" s="287" t="s">
        <v>57</v>
      </c>
      <c r="E45" s="73" t="s">
        <v>324</v>
      </c>
    </row>
    <row r="46" spans="1:5" ht="11.25" customHeight="1" x14ac:dyDescent="0.25">
      <c r="A46" s="291">
        <v>20</v>
      </c>
      <c r="B46" t="s">
        <v>331</v>
      </c>
      <c r="C46" s="291">
        <v>1</v>
      </c>
      <c r="D46" t="s">
        <v>335</v>
      </c>
      <c r="E46" s="73" t="s">
        <v>367</v>
      </c>
    </row>
    <row r="47" spans="1:5" ht="11.25" customHeight="1" x14ac:dyDescent="0.3">
      <c r="C47" s="291">
        <v>2</v>
      </c>
      <c r="D47" t="s">
        <v>336</v>
      </c>
      <c r="E47" s="73" t="s">
        <v>367</v>
      </c>
    </row>
    <row r="48" spans="1:5" ht="11.25" customHeight="1" x14ac:dyDescent="0.25">
      <c r="C48" s="291">
        <v>3</v>
      </c>
      <c r="D48" t="s">
        <v>337</v>
      </c>
      <c r="E48" s="73" t="s">
        <v>367</v>
      </c>
    </row>
    <row r="49" spans="1:5" ht="11.25" customHeight="1" x14ac:dyDescent="0.25">
      <c r="A49" s="291">
        <v>50</v>
      </c>
      <c r="B49" t="s">
        <v>332</v>
      </c>
      <c r="C49" s="291">
        <v>1</v>
      </c>
      <c r="D49" t="s">
        <v>333</v>
      </c>
      <c r="E49" s="73" t="s">
        <v>367</v>
      </c>
    </row>
    <row r="50" spans="1:5" ht="11.25" customHeight="1" x14ac:dyDescent="0.25">
      <c r="C50" s="291">
        <v>2</v>
      </c>
      <c r="D50" t="s">
        <v>334</v>
      </c>
      <c r="E50" s="73" t="s">
        <v>367</v>
      </c>
    </row>
  </sheetData>
  <customSheetViews>
    <customSheetView guid="{5274FD7E-76C2-47C3-8C9C-C2C181076605}" showPageBreaks="1" fitToPage="1" showRuler="0">
      <selection activeCell="E34" sqref="E34"/>
      <pageMargins left="0.39370078740157483" right="0.39370078740157483" top="0.67" bottom="0.19685039370078741" header="0.19685039370078741" footer="0.19685039370078741"/>
      <pageSetup paperSize="9" scale="56" orientation="portrait" r:id="rId1"/>
      <headerFooter alignWithMargins="0">
        <oddFooter>&amp;L&amp;"Tahoma,Corsivo"&amp;8Elenco Processi&amp;R&amp;P</oddFooter>
      </headerFooter>
    </customSheetView>
    <customSheetView guid="{0CDFE071-D2BF-4AC9-96FE-3C7CC2EB89D1}" showPageBreaks="1" fitToPage="1" printArea="1" hiddenColumns="1">
      <selection activeCell="E2" sqref="E2:E48"/>
      <pageMargins left="0.39370078740157483" right="0.39370078740157483" top="0.67" bottom="0.19685039370078741" header="0.19685039370078741" footer="0.19685039370078741"/>
      <pageSetup paperSize="9" scale="56" orientation="portrait" r:id="rId2"/>
      <headerFooter alignWithMargins="0">
        <oddFooter>&amp;L&amp;"Tahoma,Corsivo"&amp;8Elenco Processi&amp;R&amp;P</oddFooter>
      </headerFooter>
    </customSheetView>
    <customSheetView guid="{FD66CCA4-E734-40F6-A42D-704ADC03C8FF}" showPageBreaks="1" fitToPage="1" printArea="1" hiddenColumns="1" showRuler="0">
      <selection activeCell="E34" sqref="E34"/>
      <pageMargins left="0.39370078740157483" right="0.39370078740157483" top="0.67" bottom="0.19685039370078741" header="0.19685039370078741" footer="0.19685039370078741"/>
      <pageSetup paperSize="9" scale="57" orientation="portrait" r:id="rId3"/>
      <headerFooter alignWithMargins="0">
        <oddFooter>&amp;L&amp;"Tahoma,Corsivo"&amp;8Elenco Processi&amp;R&amp;P</oddFooter>
      </headerFooter>
    </customSheetView>
  </customSheetViews>
  <phoneticPr fontId="26" type="noConversion"/>
  <pageMargins left="0.39370078740157483" right="0.39370078740157483" top="0.67" bottom="0.19685039370078741" header="0.19685039370078741" footer="0.19685039370078741"/>
  <pageSetup paperSize="9" scale="83" orientation="landscape" r:id="rId4"/>
  <headerFooter alignWithMargins="0">
    <oddHeader xml:space="preserve">&amp;C
COMUNE DI SANDIGLIANO
</oddHeader>
    <oddFooter>&amp;L&amp;"Tahoma,Corsivo"&amp;8Elenco Processi&amp;R&amp;P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3"/>
  <sheetViews>
    <sheetView showWhiteSpace="0" topLeftCell="A4" zoomScaleNormal="100" workbookViewId="0">
      <selection activeCell="N23" sqref="N23"/>
    </sheetView>
  </sheetViews>
  <sheetFormatPr defaultColWidth="9.109375" defaultRowHeight="13.2" x14ac:dyDescent="0.25"/>
  <cols>
    <col min="1" max="7" width="9.109375" style="4"/>
    <col min="8" max="8" width="10.109375" style="4" bestFit="1" customWidth="1"/>
    <col min="9" max="9" width="9.109375" style="4"/>
    <col min="10" max="10" width="9.6640625" style="4" customWidth="1"/>
    <col min="11" max="11" width="11.44140625" style="4" customWidth="1"/>
    <col min="12" max="12" width="13.88671875" style="4" customWidth="1"/>
    <col min="13" max="13" width="9.109375" style="4"/>
    <col min="14" max="14" width="19" style="4" bestFit="1" customWidth="1"/>
    <col min="15" max="16384" width="9.109375" style="4"/>
  </cols>
  <sheetData>
    <row r="1" spans="1:15" ht="21.75" customHeight="1" thickBot="1" x14ac:dyDescent="0.3">
      <c r="A1" s="567"/>
      <c r="B1" s="568"/>
      <c r="C1" s="568"/>
      <c r="D1" s="568"/>
      <c r="E1" s="568"/>
      <c r="F1" s="568"/>
      <c r="G1" s="568"/>
      <c r="H1" s="568"/>
      <c r="I1" s="568"/>
      <c r="J1" s="568"/>
      <c r="K1" s="99" t="s">
        <v>116</v>
      </c>
      <c r="L1" s="100">
        <v>2019</v>
      </c>
    </row>
    <row r="2" spans="1:15" ht="24.75" customHeight="1" thickBot="1" x14ac:dyDescent="0.3">
      <c r="A2" s="569" t="s">
        <v>246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1"/>
    </row>
    <row r="3" spans="1:15" ht="13.5" customHeight="1" x14ac:dyDescent="0.25">
      <c r="A3" s="541" t="s">
        <v>247</v>
      </c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3"/>
      <c r="M3" s="22"/>
    </row>
    <row r="4" spans="1:15" ht="15" customHeight="1" x14ac:dyDescent="0.25">
      <c r="A4" s="544" t="s">
        <v>119</v>
      </c>
      <c r="B4" s="545"/>
      <c r="C4" s="545"/>
      <c r="D4" s="545"/>
      <c r="E4" s="520">
        <f>L1-3</f>
        <v>2016</v>
      </c>
      <c r="F4" s="520"/>
      <c r="G4" s="520">
        <f>L1-2</f>
        <v>2017</v>
      </c>
      <c r="H4" s="520"/>
      <c r="I4" s="520">
        <f>L1-1</f>
        <v>2018</v>
      </c>
      <c r="J4" s="520"/>
      <c r="K4" s="546">
        <f>L1</f>
        <v>2019</v>
      </c>
      <c r="L4" s="547"/>
      <c r="M4" s="22"/>
      <c r="N4" s="5"/>
    </row>
    <row r="5" spans="1:15" ht="12.75" customHeight="1" x14ac:dyDescent="0.25">
      <c r="A5" s="534" t="s">
        <v>248</v>
      </c>
      <c r="B5" s="535"/>
      <c r="C5" s="535"/>
      <c r="D5" s="535"/>
      <c r="E5" s="565">
        <v>1</v>
      </c>
      <c r="F5" s="566"/>
      <c r="G5" s="565">
        <v>1</v>
      </c>
      <c r="H5" s="566"/>
      <c r="I5" s="565">
        <v>1</v>
      </c>
      <c r="J5" s="566"/>
      <c r="K5" s="556">
        <v>1</v>
      </c>
      <c r="L5" s="557"/>
    </row>
    <row r="6" spans="1:15" ht="12.75" customHeight="1" x14ac:dyDescent="0.2">
      <c r="A6" s="563" t="s">
        <v>249</v>
      </c>
      <c r="B6" s="564"/>
      <c r="C6" s="564"/>
      <c r="D6" s="564"/>
      <c r="E6" s="565">
        <v>3</v>
      </c>
      <c r="F6" s="566"/>
      <c r="G6" s="565">
        <v>3</v>
      </c>
      <c r="H6" s="566"/>
      <c r="I6" s="565">
        <v>3</v>
      </c>
      <c r="J6" s="566"/>
      <c r="K6" s="556">
        <v>3</v>
      </c>
      <c r="L6" s="557"/>
      <c r="N6" s="5"/>
    </row>
    <row r="7" spans="1:15" ht="13.2" customHeight="1" x14ac:dyDescent="0.2">
      <c r="A7" s="563" t="s">
        <v>250</v>
      </c>
      <c r="B7" s="564"/>
      <c r="C7" s="564"/>
      <c r="D7" s="564"/>
      <c r="E7" s="565">
        <v>8</v>
      </c>
      <c r="F7" s="566"/>
      <c r="G7" s="565">
        <v>8</v>
      </c>
      <c r="H7" s="566"/>
      <c r="I7" s="565">
        <v>8</v>
      </c>
      <c r="J7" s="566"/>
      <c r="K7" s="556">
        <f>M7</f>
        <v>7.75</v>
      </c>
      <c r="L7" s="557"/>
      <c r="M7" s="4">
        <f>((6/12*12)+(1/12*11)+(1/12*10))</f>
        <v>7.75</v>
      </c>
      <c r="N7" s="4" t="s">
        <v>432</v>
      </c>
    </row>
    <row r="8" spans="1:15" ht="13.5" thickBot="1" x14ac:dyDescent="0.25">
      <c r="A8" s="558" t="s">
        <v>251</v>
      </c>
      <c r="B8" s="559"/>
      <c r="C8" s="559"/>
      <c r="D8" s="559"/>
      <c r="E8" s="572">
        <f>SUM(E5:F7)</f>
        <v>12</v>
      </c>
      <c r="F8" s="572"/>
      <c r="G8" s="572">
        <f>SUM(G5:H7)</f>
        <v>12</v>
      </c>
      <c r="H8" s="572"/>
      <c r="I8" s="572">
        <f>SUM(I5:J7)</f>
        <v>12</v>
      </c>
      <c r="J8" s="572"/>
      <c r="K8" s="572">
        <f>SUM(K5:L7)</f>
        <v>11.75</v>
      </c>
      <c r="L8" s="573"/>
    </row>
    <row r="9" spans="1:15" s="13" customFormat="1" ht="22.5" customHeight="1" thickBot="1" x14ac:dyDescent="0.25">
      <c r="A9" s="539"/>
      <c r="B9" s="478"/>
      <c r="C9" s="478"/>
      <c r="D9" s="478"/>
      <c r="E9" s="478"/>
      <c r="F9" s="478"/>
      <c r="G9" s="478"/>
      <c r="H9" s="478"/>
      <c r="I9" s="478"/>
      <c r="J9" s="478"/>
      <c r="K9" s="478"/>
      <c r="L9" s="540"/>
    </row>
    <row r="10" spans="1:15" x14ac:dyDescent="0.25">
      <c r="A10" s="541" t="s">
        <v>252</v>
      </c>
      <c r="B10" s="542"/>
      <c r="C10" s="542"/>
      <c r="D10" s="542"/>
      <c r="E10" s="542"/>
      <c r="F10" s="542"/>
      <c r="G10" s="542"/>
      <c r="H10" s="542"/>
      <c r="I10" s="542"/>
      <c r="J10" s="542"/>
      <c r="K10" s="542"/>
      <c r="L10" s="543"/>
    </row>
    <row r="11" spans="1:15" ht="12.75" x14ac:dyDescent="0.2">
      <c r="A11" s="544" t="s">
        <v>119</v>
      </c>
      <c r="B11" s="545"/>
      <c r="C11" s="545"/>
      <c r="D11" s="545"/>
      <c r="E11" s="520">
        <f>E4</f>
        <v>2016</v>
      </c>
      <c r="F11" s="520"/>
      <c r="G11" s="520">
        <f t="shared" ref="G11" si="0">G4</f>
        <v>2017</v>
      </c>
      <c r="H11" s="520"/>
      <c r="I11" s="520">
        <f t="shared" ref="I11" si="1">I4</f>
        <v>2018</v>
      </c>
      <c r="J11" s="520"/>
      <c r="K11" s="520">
        <f t="shared" ref="K11" si="2">K4</f>
        <v>2019</v>
      </c>
      <c r="L11" s="520"/>
    </row>
    <row r="12" spans="1:15" ht="12.75" x14ac:dyDescent="0.2">
      <c r="A12" s="534" t="s">
        <v>248</v>
      </c>
      <c r="B12" s="535"/>
      <c r="C12" s="535"/>
      <c r="D12" s="535"/>
      <c r="E12" s="536">
        <v>58</v>
      </c>
      <c r="F12" s="536"/>
      <c r="G12" s="536">
        <v>59</v>
      </c>
      <c r="H12" s="536"/>
      <c r="I12" s="536">
        <v>60</v>
      </c>
      <c r="J12" s="536"/>
      <c r="K12" s="556">
        <v>61</v>
      </c>
      <c r="L12" s="557"/>
    </row>
    <row r="13" spans="1:15" ht="12.75" x14ac:dyDescent="0.2">
      <c r="A13" s="563" t="s">
        <v>249</v>
      </c>
      <c r="B13" s="564"/>
      <c r="C13" s="564"/>
      <c r="D13" s="564"/>
      <c r="E13" s="536">
        <v>52.33</v>
      </c>
      <c r="F13" s="536"/>
      <c r="G13" s="536">
        <v>53.33</v>
      </c>
      <c r="H13" s="536"/>
      <c r="I13" s="536">
        <v>54.33</v>
      </c>
      <c r="J13" s="536"/>
      <c r="K13" s="556">
        <v>55.33</v>
      </c>
      <c r="L13" s="557"/>
    </row>
    <row r="14" spans="1:15" ht="12.75" x14ac:dyDescent="0.2">
      <c r="A14" s="563" t="s">
        <v>250</v>
      </c>
      <c r="B14" s="564"/>
      <c r="C14" s="564"/>
      <c r="D14" s="564"/>
      <c r="E14" s="536">
        <v>48.87</v>
      </c>
      <c r="F14" s="536"/>
      <c r="G14" s="565">
        <v>49.87</v>
      </c>
      <c r="H14" s="566"/>
      <c r="I14" s="565">
        <v>50.87</v>
      </c>
      <c r="J14" s="566"/>
      <c r="K14" s="556">
        <v>52.63</v>
      </c>
      <c r="L14" s="557"/>
    </row>
    <row r="15" spans="1:15" ht="13.8" thickBot="1" x14ac:dyDescent="0.3">
      <c r="A15" s="558" t="s">
        <v>253</v>
      </c>
      <c r="B15" s="559"/>
      <c r="C15" s="559"/>
      <c r="D15" s="559"/>
      <c r="E15" s="560">
        <f>SUM(E12:F14)/3</f>
        <v>53.066666666666663</v>
      </c>
      <c r="F15" s="560"/>
      <c r="G15" s="560">
        <f>SUM(G12:H14)/3</f>
        <v>54.066666666666663</v>
      </c>
      <c r="H15" s="560"/>
      <c r="I15" s="560">
        <f>SUM(I12:J14)/3</f>
        <v>55.066666666666663</v>
      </c>
      <c r="J15" s="560"/>
      <c r="K15" s="560">
        <f>SUM(K12:L14)/3</f>
        <v>56.32</v>
      </c>
      <c r="L15" s="562"/>
      <c r="O15" s="40"/>
    </row>
    <row r="16" spans="1:15" ht="32.25" customHeight="1" thickBot="1" x14ac:dyDescent="0.25">
      <c r="A16" s="539"/>
      <c r="B16" s="478"/>
      <c r="C16" s="478"/>
      <c r="D16" s="478"/>
      <c r="E16" s="478"/>
      <c r="F16" s="478"/>
      <c r="G16" s="478"/>
      <c r="H16" s="478"/>
      <c r="I16" s="478"/>
      <c r="J16" s="478"/>
      <c r="K16" s="478"/>
      <c r="L16" s="540"/>
    </row>
    <row r="17" spans="1:13" ht="12.75" x14ac:dyDescent="0.2">
      <c r="A17" s="541" t="s">
        <v>254</v>
      </c>
      <c r="B17" s="542"/>
      <c r="C17" s="542"/>
      <c r="D17" s="542"/>
      <c r="E17" s="542"/>
      <c r="F17" s="542"/>
      <c r="G17" s="542"/>
      <c r="H17" s="542"/>
      <c r="I17" s="542"/>
      <c r="J17" s="542"/>
      <c r="K17" s="542"/>
      <c r="L17" s="543"/>
    </row>
    <row r="18" spans="1:13" ht="12.75" x14ac:dyDescent="0.2">
      <c r="A18" s="544" t="s">
        <v>119</v>
      </c>
      <c r="B18" s="545"/>
      <c r="C18" s="545"/>
      <c r="D18" s="545"/>
      <c r="E18" s="520">
        <f>$L$1 - 3</f>
        <v>2016</v>
      </c>
      <c r="F18" s="520"/>
      <c r="G18" s="520">
        <f>$L$1-2</f>
        <v>2017</v>
      </c>
      <c r="H18" s="520"/>
      <c r="I18" s="520">
        <f>$L$1-1</f>
        <v>2018</v>
      </c>
      <c r="J18" s="520"/>
      <c r="K18" s="546">
        <f>$L$1</f>
        <v>2019</v>
      </c>
      <c r="L18" s="547"/>
    </row>
    <row r="19" spans="1:13" ht="12.75" x14ac:dyDescent="0.2">
      <c r="A19" s="534" t="s">
        <v>255</v>
      </c>
      <c r="B19" s="535"/>
      <c r="C19" s="535"/>
      <c r="D19" s="535"/>
      <c r="E19" s="561">
        <v>0.44269999999999998</v>
      </c>
      <c r="F19" s="561"/>
      <c r="G19" s="561">
        <v>0.66049999999999998</v>
      </c>
      <c r="H19" s="561"/>
      <c r="I19" s="561">
        <v>0.64780000000000004</v>
      </c>
      <c r="J19" s="561"/>
      <c r="K19" s="548">
        <v>0.39319999999999999</v>
      </c>
      <c r="L19" s="549"/>
      <c r="M19" s="373"/>
    </row>
    <row r="20" spans="1:13" ht="13.5" thickBot="1" x14ac:dyDescent="0.25">
      <c r="A20" s="550" t="s">
        <v>256</v>
      </c>
      <c r="B20" s="551"/>
      <c r="C20" s="551"/>
      <c r="D20" s="551"/>
      <c r="E20" s="552">
        <v>0.1</v>
      </c>
      <c r="F20" s="552"/>
      <c r="G20" s="552">
        <v>0.34770000000000001</v>
      </c>
      <c r="H20" s="552"/>
      <c r="I20" s="552">
        <v>0.3518</v>
      </c>
      <c r="J20" s="555"/>
      <c r="K20" s="553">
        <v>0.1353</v>
      </c>
      <c r="L20" s="554"/>
      <c r="M20" s="373"/>
    </row>
    <row r="21" spans="1:13" ht="12.75" x14ac:dyDescent="0.2">
      <c r="A21" s="44"/>
      <c r="B21" s="45"/>
      <c r="C21" s="45"/>
      <c r="D21" s="45"/>
      <c r="E21" s="400"/>
      <c r="F21" s="400"/>
      <c r="G21" s="400"/>
      <c r="H21" s="400"/>
      <c r="I21" s="400"/>
      <c r="J21" s="45"/>
      <c r="K21" s="45"/>
      <c r="L21" s="46"/>
    </row>
    <row r="22" spans="1:13" ht="12.75" x14ac:dyDescent="0.2">
      <c r="A22" s="539"/>
      <c r="B22" s="478"/>
      <c r="C22" s="478"/>
      <c r="D22" s="478"/>
      <c r="E22" s="478"/>
      <c r="F22" s="478"/>
      <c r="G22" s="478"/>
      <c r="H22" s="478"/>
      <c r="I22" s="478"/>
      <c r="J22" s="478"/>
      <c r="K22" s="478"/>
      <c r="L22" s="540"/>
    </row>
    <row r="23" spans="1:13" ht="12.75" x14ac:dyDescent="0.2">
      <c r="A23" s="44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6"/>
    </row>
    <row r="24" spans="1:13" ht="13.5" thickBot="1" x14ac:dyDescent="0.25">
      <c r="A24" s="44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6"/>
    </row>
    <row r="25" spans="1:13" ht="12.75" x14ac:dyDescent="0.2">
      <c r="A25" s="541" t="s">
        <v>257</v>
      </c>
      <c r="B25" s="542"/>
      <c r="C25" s="542"/>
      <c r="D25" s="542"/>
      <c r="E25" s="542"/>
      <c r="F25" s="542"/>
      <c r="G25" s="542"/>
      <c r="H25" s="542"/>
      <c r="I25" s="542"/>
      <c r="J25" s="542"/>
      <c r="K25" s="542"/>
      <c r="L25" s="543"/>
    </row>
    <row r="26" spans="1:13" ht="12.75" x14ac:dyDescent="0.2">
      <c r="A26" s="544" t="s">
        <v>119</v>
      </c>
      <c r="B26" s="545"/>
      <c r="C26" s="545"/>
      <c r="D26" s="545"/>
      <c r="E26" s="520">
        <f>$L$1 - 3</f>
        <v>2016</v>
      </c>
      <c r="F26" s="520"/>
      <c r="G26" s="520">
        <f>$L$1-2</f>
        <v>2017</v>
      </c>
      <c r="H26" s="520"/>
      <c r="I26" s="520">
        <f>$L$1-1</f>
        <v>2018</v>
      </c>
      <c r="J26" s="520"/>
      <c r="K26" s="546">
        <f>$L$1</f>
        <v>2019</v>
      </c>
      <c r="L26" s="547"/>
    </row>
    <row r="27" spans="1:13" ht="12.75" customHeight="1" x14ac:dyDescent="0.2">
      <c r="A27" s="534" t="s">
        <v>258</v>
      </c>
      <c r="B27" s="535"/>
      <c r="C27" s="535"/>
      <c r="D27" s="535"/>
      <c r="E27" s="536">
        <v>470573</v>
      </c>
      <c r="F27" s="536"/>
      <c r="G27" s="536">
        <v>462358.14</v>
      </c>
      <c r="H27" s="536"/>
      <c r="I27" s="536">
        <v>437638.61</v>
      </c>
      <c r="J27" s="536"/>
      <c r="K27" s="532">
        <v>454661.14</v>
      </c>
      <c r="L27" s="533"/>
    </row>
    <row r="28" spans="1:13" ht="12.75" customHeight="1" x14ac:dyDescent="0.2">
      <c r="A28" s="534" t="s">
        <v>259</v>
      </c>
      <c r="B28" s="535"/>
      <c r="C28" s="535"/>
      <c r="D28" s="535"/>
      <c r="E28" s="536">
        <v>2700</v>
      </c>
      <c r="F28" s="536"/>
      <c r="G28" s="536">
        <v>2700</v>
      </c>
      <c r="H28" s="536"/>
      <c r="I28" s="536">
        <v>2500</v>
      </c>
      <c r="J28" s="536"/>
      <c r="K28" s="532">
        <v>1645</v>
      </c>
      <c r="L28" s="533"/>
    </row>
    <row r="29" spans="1:13" ht="12.75" customHeight="1" thickBot="1" x14ac:dyDescent="0.25">
      <c r="A29" s="529" t="s">
        <v>260</v>
      </c>
      <c r="B29" s="530"/>
      <c r="C29" s="530"/>
      <c r="D29" s="530"/>
      <c r="E29" s="531">
        <v>1944</v>
      </c>
      <c r="F29" s="531"/>
      <c r="G29" s="531">
        <v>915.5</v>
      </c>
      <c r="H29" s="531"/>
      <c r="I29" s="531">
        <v>1119</v>
      </c>
      <c r="J29" s="531"/>
      <c r="K29" s="537">
        <v>968.96</v>
      </c>
      <c r="L29" s="538"/>
    </row>
    <row r="30" spans="1:13" ht="12.75" x14ac:dyDescent="0.2">
      <c r="A30" s="44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6"/>
    </row>
    <row r="31" spans="1:13" ht="13.5" thickBot="1" x14ac:dyDescent="0.25">
      <c r="A31" s="44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6"/>
    </row>
    <row r="32" spans="1:13" ht="12.75" x14ac:dyDescent="0.2">
      <c r="A32" s="521" t="s">
        <v>261</v>
      </c>
      <c r="B32" s="522"/>
      <c r="C32" s="522"/>
      <c r="D32" s="522"/>
      <c r="E32" s="522"/>
      <c r="F32" s="522"/>
      <c r="G32" s="522"/>
      <c r="H32" s="522"/>
      <c r="I32" s="522"/>
      <c r="J32" s="522"/>
      <c r="K32" s="522"/>
      <c r="L32" s="523"/>
    </row>
    <row r="33" spans="1:13" ht="12.75" x14ac:dyDescent="0.2">
      <c r="A33" s="517" t="s">
        <v>119</v>
      </c>
      <c r="B33" s="518"/>
      <c r="C33" s="518"/>
      <c r="D33" s="519"/>
      <c r="E33" s="520">
        <f>$L$1-3</f>
        <v>2016</v>
      </c>
      <c r="F33" s="520"/>
      <c r="G33" s="520">
        <f>$L$1-2</f>
        <v>2017</v>
      </c>
      <c r="H33" s="520"/>
      <c r="I33" s="520">
        <f>$L$1-1</f>
        <v>2018</v>
      </c>
      <c r="J33" s="520"/>
      <c r="K33" s="520">
        <f>$L$1</f>
        <v>2019</v>
      </c>
      <c r="L33" s="524"/>
    </row>
    <row r="34" spans="1:13" ht="12.75" customHeight="1" x14ac:dyDescent="0.25">
      <c r="A34" s="499" t="s">
        <v>262</v>
      </c>
      <c r="B34" s="500"/>
      <c r="C34" s="500"/>
      <c r="D34" s="501"/>
      <c r="E34" s="482">
        <f>E27/'Economico Patrimoniale'!E20</f>
        <v>0.28628179271451704</v>
      </c>
      <c r="F34" s="482"/>
      <c r="G34" s="482">
        <f>G27/'Economico Patrimoniale'!G20</f>
        <v>0.29931139845909294</v>
      </c>
      <c r="H34" s="482"/>
      <c r="I34" s="482">
        <f>I27/'Economico Patrimoniale'!I20</f>
        <v>0.26443589591044031</v>
      </c>
      <c r="J34" s="482"/>
      <c r="K34" s="503">
        <f>K27/'Economico Patrimoniale'!K20</f>
        <v>0.2763872523535304</v>
      </c>
      <c r="L34" s="485"/>
    </row>
    <row r="35" spans="1:13" ht="12.75" customHeight="1" x14ac:dyDescent="0.25">
      <c r="A35" s="488" t="s">
        <v>223</v>
      </c>
      <c r="B35" s="489"/>
      <c r="C35" s="489"/>
      <c r="D35" s="490"/>
      <c r="E35" s="482"/>
      <c r="F35" s="482"/>
      <c r="G35" s="482"/>
      <c r="H35" s="482"/>
      <c r="I35" s="482"/>
      <c r="J35" s="482"/>
      <c r="K35" s="503"/>
      <c r="L35" s="485"/>
    </row>
    <row r="36" spans="1:13" ht="12.75" customHeight="1" x14ac:dyDescent="0.25">
      <c r="A36" s="496" t="s">
        <v>263</v>
      </c>
      <c r="B36" s="497"/>
      <c r="C36" s="497"/>
      <c r="D36" s="498"/>
      <c r="E36" s="482"/>
      <c r="F36" s="482"/>
      <c r="G36" s="482"/>
      <c r="H36" s="482"/>
      <c r="I36" s="482"/>
      <c r="J36" s="482"/>
      <c r="K36" s="503"/>
      <c r="L36" s="485"/>
    </row>
    <row r="37" spans="1:13" ht="12.75" customHeight="1" x14ac:dyDescent="0.25">
      <c r="A37" s="499" t="s">
        <v>264</v>
      </c>
      <c r="B37" s="500"/>
      <c r="C37" s="500"/>
      <c r="D37" s="501"/>
      <c r="E37" s="525">
        <f>E27/E8</f>
        <v>39214.416666666664</v>
      </c>
      <c r="F37" s="526"/>
      <c r="G37" s="525">
        <f>G27/G8</f>
        <v>38529.845000000001</v>
      </c>
      <c r="H37" s="526"/>
      <c r="I37" s="525">
        <f>I27/I8</f>
        <v>36469.884166666663</v>
      </c>
      <c r="J37" s="526"/>
      <c r="K37" s="509">
        <f>K27/K8</f>
        <v>38694.565106382979</v>
      </c>
      <c r="L37" s="510"/>
    </row>
    <row r="38" spans="1:13" ht="12.75" customHeight="1" x14ac:dyDescent="0.25">
      <c r="A38" s="488" t="s">
        <v>223</v>
      </c>
      <c r="B38" s="489"/>
      <c r="C38" s="489"/>
      <c r="D38" s="490"/>
      <c r="E38" s="527"/>
      <c r="F38" s="528"/>
      <c r="G38" s="527"/>
      <c r="H38" s="528"/>
      <c r="I38" s="527"/>
      <c r="J38" s="528"/>
      <c r="K38" s="511"/>
      <c r="L38" s="512"/>
    </row>
    <row r="39" spans="1:13" ht="12.75" customHeight="1" x14ac:dyDescent="0.25">
      <c r="A39" s="496" t="s">
        <v>265</v>
      </c>
      <c r="B39" s="497"/>
      <c r="C39" s="497"/>
      <c r="D39" s="498"/>
      <c r="E39" s="527"/>
      <c r="F39" s="528"/>
      <c r="G39" s="527"/>
      <c r="H39" s="528"/>
      <c r="I39" s="527"/>
      <c r="J39" s="528"/>
      <c r="K39" s="511"/>
      <c r="L39" s="512"/>
    </row>
    <row r="40" spans="1:13" ht="12.75" customHeight="1" x14ac:dyDescent="0.25">
      <c r="A40" s="479" t="s">
        <v>266</v>
      </c>
      <c r="B40" s="480"/>
      <c r="C40" s="480"/>
      <c r="D40" s="481"/>
      <c r="E40" s="505">
        <f>E27/Caratteristiche!G5</f>
        <v>175.1295124674358</v>
      </c>
      <c r="F40" s="506"/>
      <c r="G40" s="505">
        <f>G27/Caratteristiche!I5</f>
        <v>173.4927354596623</v>
      </c>
      <c r="H40" s="506"/>
      <c r="I40" s="505">
        <f>I27/Caratteristiche!K5</f>
        <v>163.90959176029963</v>
      </c>
      <c r="J40" s="506"/>
      <c r="K40" s="509">
        <f>K27/Caratteristiche!M5</f>
        <v>170.3488722367928</v>
      </c>
      <c r="L40" s="510"/>
    </row>
    <row r="41" spans="1:13" ht="12.75" customHeight="1" x14ac:dyDescent="0.25">
      <c r="A41" s="488" t="s">
        <v>223</v>
      </c>
      <c r="B41" s="489"/>
      <c r="C41" s="489"/>
      <c r="D41" s="490"/>
      <c r="E41" s="507"/>
      <c r="F41" s="502"/>
      <c r="G41" s="507"/>
      <c r="H41" s="502"/>
      <c r="I41" s="507"/>
      <c r="J41" s="502"/>
      <c r="K41" s="511"/>
      <c r="L41" s="512"/>
    </row>
    <row r="42" spans="1:13" ht="13.5" customHeight="1" x14ac:dyDescent="0.25">
      <c r="A42" s="496" t="s">
        <v>118</v>
      </c>
      <c r="B42" s="497"/>
      <c r="C42" s="497"/>
      <c r="D42" s="498"/>
      <c r="E42" s="507"/>
      <c r="F42" s="502"/>
      <c r="G42" s="507"/>
      <c r="H42" s="502"/>
      <c r="I42" s="507"/>
      <c r="J42" s="502"/>
      <c r="K42" s="511"/>
      <c r="L42" s="512"/>
    </row>
    <row r="43" spans="1:13" ht="12.75" customHeight="1" x14ac:dyDescent="0.25">
      <c r="A43" s="479" t="s">
        <v>267</v>
      </c>
      <c r="B43" s="480"/>
      <c r="C43" s="480"/>
      <c r="D43" s="481"/>
      <c r="E43" s="508">
        <f>Caratteristiche!G5/Organizzazione!E8</f>
        <v>223.91666666666666</v>
      </c>
      <c r="F43" s="508"/>
      <c r="G43" s="508">
        <f>Caratteristiche!I5/Organizzazione!G8</f>
        <v>222.08333333333334</v>
      </c>
      <c r="H43" s="508"/>
      <c r="I43" s="508">
        <f>Caratteristiche!K5/Organizzazione!I8</f>
        <v>222.5</v>
      </c>
      <c r="J43" s="508"/>
      <c r="K43" s="513">
        <f>Caratteristiche!M5/Organizzazione!K8</f>
        <v>227.14893617021278</v>
      </c>
      <c r="L43" s="514"/>
    </row>
    <row r="44" spans="1:13" ht="12.75" customHeight="1" x14ac:dyDescent="0.25">
      <c r="A44" s="488" t="s">
        <v>118</v>
      </c>
      <c r="B44" s="489"/>
      <c r="C44" s="489"/>
      <c r="D44" s="490"/>
      <c r="E44" s="508"/>
      <c r="F44" s="508"/>
      <c r="G44" s="508"/>
      <c r="H44" s="508"/>
      <c r="I44" s="508"/>
      <c r="J44" s="508"/>
      <c r="K44" s="515"/>
      <c r="L44" s="516"/>
      <c r="M44" s="47"/>
    </row>
    <row r="45" spans="1:13" ht="12.75" customHeight="1" x14ac:dyDescent="0.25">
      <c r="A45" s="496" t="s">
        <v>265</v>
      </c>
      <c r="B45" s="497"/>
      <c r="C45" s="497"/>
      <c r="D45" s="498"/>
      <c r="E45" s="508"/>
      <c r="F45" s="508"/>
      <c r="G45" s="508"/>
      <c r="H45" s="508"/>
      <c r="I45" s="508"/>
      <c r="J45" s="508"/>
      <c r="K45" s="515"/>
      <c r="L45" s="516"/>
    </row>
    <row r="46" spans="1:13" ht="12.75" customHeight="1" x14ac:dyDescent="0.25">
      <c r="A46" s="499" t="s">
        <v>268</v>
      </c>
      <c r="B46" s="500"/>
      <c r="C46" s="500"/>
      <c r="D46" s="501"/>
      <c r="E46" s="482">
        <f>E5/E8</f>
        <v>8.3333333333333329E-2</v>
      </c>
      <c r="F46" s="482"/>
      <c r="G46" s="482">
        <f>G5/G8</f>
        <v>8.3333333333333329E-2</v>
      </c>
      <c r="H46" s="482"/>
      <c r="I46" s="482">
        <f>I5/I8</f>
        <v>8.3333333333333329E-2</v>
      </c>
      <c r="J46" s="482"/>
      <c r="K46" s="503">
        <f>K5/K8</f>
        <v>8.5106382978723402E-2</v>
      </c>
      <c r="L46" s="485"/>
    </row>
    <row r="47" spans="1:13" ht="12.75" customHeight="1" x14ac:dyDescent="0.25">
      <c r="A47" s="488" t="s">
        <v>269</v>
      </c>
      <c r="B47" s="489"/>
      <c r="C47" s="489"/>
      <c r="D47" s="490"/>
      <c r="E47" s="482"/>
      <c r="F47" s="482"/>
      <c r="G47" s="482"/>
      <c r="H47" s="482"/>
      <c r="I47" s="482"/>
      <c r="J47" s="482"/>
      <c r="K47" s="503"/>
      <c r="L47" s="485"/>
    </row>
    <row r="48" spans="1:13" ht="12.75" customHeight="1" x14ac:dyDescent="0.25">
      <c r="A48" s="496" t="s">
        <v>265</v>
      </c>
      <c r="B48" s="497"/>
      <c r="C48" s="497"/>
      <c r="D48" s="498"/>
      <c r="E48" s="482"/>
      <c r="F48" s="482"/>
      <c r="G48" s="482"/>
      <c r="H48" s="482"/>
      <c r="I48" s="482"/>
      <c r="J48" s="482"/>
      <c r="K48" s="503"/>
      <c r="L48" s="485"/>
    </row>
    <row r="49" spans="1:12" ht="12.75" customHeight="1" x14ac:dyDescent="0.25">
      <c r="A49" s="479" t="s">
        <v>270</v>
      </c>
      <c r="B49" s="480"/>
      <c r="C49" s="480"/>
      <c r="D49" s="481"/>
      <c r="E49" s="482">
        <f>E6/E8</f>
        <v>0.25</v>
      </c>
      <c r="F49" s="482"/>
      <c r="G49" s="482">
        <f>G6/G8</f>
        <v>0.25</v>
      </c>
      <c r="H49" s="482"/>
      <c r="I49" s="482">
        <f>I6/I8</f>
        <v>0.25</v>
      </c>
      <c r="J49" s="482"/>
      <c r="K49" s="503">
        <f>K6/K8</f>
        <v>0.25531914893617019</v>
      </c>
      <c r="L49" s="485"/>
    </row>
    <row r="50" spans="1:12" ht="12.75" customHeight="1" x14ac:dyDescent="0.25">
      <c r="A50" s="488" t="s">
        <v>271</v>
      </c>
      <c r="B50" s="489"/>
      <c r="C50" s="489"/>
      <c r="D50" s="490"/>
      <c r="E50" s="482"/>
      <c r="F50" s="482"/>
      <c r="G50" s="482"/>
      <c r="H50" s="482"/>
      <c r="I50" s="482"/>
      <c r="J50" s="482"/>
      <c r="K50" s="503"/>
      <c r="L50" s="485"/>
    </row>
    <row r="51" spans="1:12" ht="13.5" customHeight="1" x14ac:dyDescent="0.25">
      <c r="A51" s="504" t="s">
        <v>265</v>
      </c>
      <c r="B51" s="489"/>
      <c r="C51" s="489"/>
      <c r="D51" s="490"/>
      <c r="E51" s="482"/>
      <c r="F51" s="482"/>
      <c r="G51" s="482"/>
      <c r="H51" s="482"/>
      <c r="I51" s="482"/>
      <c r="J51" s="482"/>
      <c r="K51" s="503"/>
      <c r="L51" s="485"/>
    </row>
    <row r="52" spans="1:12" ht="13.2" customHeight="1" x14ac:dyDescent="0.25">
      <c r="A52" s="499" t="s">
        <v>272</v>
      </c>
      <c r="B52" s="500"/>
      <c r="C52" s="500"/>
      <c r="D52" s="501"/>
      <c r="E52" s="482">
        <f>E29/E28</f>
        <v>0.72</v>
      </c>
      <c r="F52" s="482"/>
      <c r="G52" s="482">
        <f>G29/G28</f>
        <v>0.33907407407407408</v>
      </c>
      <c r="H52" s="482"/>
      <c r="I52" s="482">
        <f>I29/I28</f>
        <v>0.4476</v>
      </c>
      <c r="J52" s="482"/>
      <c r="K52" s="484">
        <f>K29/K28</f>
        <v>0.58903343465045599</v>
      </c>
      <c r="L52" s="485"/>
    </row>
    <row r="53" spans="1:12" ht="13.2" customHeight="1" x14ac:dyDescent="0.25">
      <c r="A53" s="488" t="s">
        <v>273</v>
      </c>
      <c r="B53" s="489"/>
      <c r="C53" s="489"/>
      <c r="D53" s="490"/>
      <c r="E53" s="482"/>
      <c r="F53" s="482"/>
      <c r="G53" s="482"/>
      <c r="H53" s="482"/>
      <c r="I53" s="482"/>
      <c r="J53" s="482"/>
      <c r="K53" s="484"/>
      <c r="L53" s="485"/>
    </row>
    <row r="54" spans="1:12" ht="13.2" customHeight="1" x14ac:dyDescent="0.25">
      <c r="A54" s="496" t="s">
        <v>274</v>
      </c>
      <c r="B54" s="497"/>
      <c r="C54" s="497"/>
      <c r="D54" s="498"/>
      <c r="E54" s="482"/>
      <c r="F54" s="482"/>
      <c r="G54" s="482"/>
      <c r="H54" s="482"/>
      <c r="I54" s="482"/>
      <c r="J54" s="482"/>
      <c r="K54" s="484"/>
      <c r="L54" s="485"/>
    </row>
    <row r="55" spans="1:12" ht="13.2" customHeight="1" x14ac:dyDescent="0.25">
      <c r="A55" s="499" t="s">
        <v>275</v>
      </c>
      <c r="B55" s="500"/>
      <c r="C55" s="500"/>
      <c r="D55" s="501"/>
      <c r="E55" s="502">
        <f>E29/E8</f>
        <v>162</v>
      </c>
      <c r="F55" s="502"/>
      <c r="G55" s="502">
        <f>G29/G8</f>
        <v>76.291666666666671</v>
      </c>
      <c r="H55" s="502"/>
      <c r="I55" s="502">
        <f>I29/I8</f>
        <v>93.25</v>
      </c>
      <c r="J55" s="502"/>
      <c r="K55" s="494">
        <f>K29/K8</f>
        <v>82.464680851063832</v>
      </c>
      <c r="L55" s="495"/>
    </row>
    <row r="56" spans="1:12" ht="13.2" customHeight="1" x14ac:dyDescent="0.25">
      <c r="A56" s="488" t="s">
        <v>276</v>
      </c>
      <c r="B56" s="489"/>
      <c r="C56" s="489"/>
      <c r="D56" s="490"/>
      <c r="E56" s="502"/>
      <c r="F56" s="502"/>
      <c r="G56" s="502"/>
      <c r="H56" s="502"/>
      <c r="I56" s="502"/>
      <c r="J56" s="502"/>
      <c r="K56" s="494"/>
      <c r="L56" s="495"/>
    </row>
    <row r="57" spans="1:12" ht="13.2" customHeight="1" x14ac:dyDescent="0.25">
      <c r="A57" s="496" t="s">
        <v>265</v>
      </c>
      <c r="B57" s="497"/>
      <c r="C57" s="497"/>
      <c r="D57" s="498"/>
      <c r="E57" s="502"/>
      <c r="F57" s="502"/>
      <c r="G57" s="502"/>
      <c r="H57" s="502"/>
      <c r="I57" s="502"/>
      <c r="J57" s="502"/>
      <c r="K57" s="494"/>
      <c r="L57" s="495"/>
    </row>
    <row r="58" spans="1:12" ht="13.2" customHeight="1" x14ac:dyDescent="0.25">
      <c r="A58" s="479" t="s">
        <v>277</v>
      </c>
      <c r="B58" s="480"/>
      <c r="C58" s="480"/>
      <c r="D58" s="481"/>
      <c r="E58" s="482">
        <f>E29/E27</f>
        <v>4.1311337454550089E-3</v>
      </c>
      <c r="F58" s="482"/>
      <c r="G58" s="482">
        <f>G29/G27</f>
        <v>1.9800667941089994E-3</v>
      </c>
      <c r="H58" s="482"/>
      <c r="I58" s="482">
        <f>I29/I27</f>
        <v>2.5569042000201949E-3</v>
      </c>
      <c r="J58" s="482"/>
      <c r="K58" s="484">
        <f>K29/K27</f>
        <v>2.1311696002873702E-3</v>
      </c>
      <c r="L58" s="485"/>
    </row>
    <row r="59" spans="1:12" ht="13.2" customHeight="1" x14ac:dyDescent="0.25">
      <c r="A59" s="488" t="s">
        <v>276</v>
      </c>
      <c r="B59" s="489"/>
      <c r="C59" s="489"/>
      <c r="D59" s="490"/>
      <c r="E59" s="482"/>
      <c r="F59" s="482"/>
      <c r="G59" s="482"/>
      <c r="H59" s="482"/>
      <c r="I59" s="482"/>
      <c r="J59" s="482"/>
      <c r="K59" s="484"/>
      <c r="L59" s="485"/>
    </row>
    <row r="60" spans="1:12" ht="13.95" customHeight="1" thickBot="1" x14ac:dyDescent="0.3">
      <c r="A60" s="491" t="s">
        <v>223</v>
      </c>
      <c r="B60" s="492"/>
      <c r="C60" s="492"/>
      <c r="D60" s="493"/>
      <c r="E60" s="483"/>
      <c r="F60" s="483"/>
      <c r="G60" s="483"/>
      <c r="H60" s="483"/>
      <c r="I60" s="483"/>
      <c r="J60" s="483"/>
      <c r="K60" s="486"/>
      <c r="L60" s="487"/>
    </row>
    <row r="63" spans="1:12" x14ac:dyDescent="0.25">
      <c r="A63" s="478"/>
      <c r="B63" s="478"/>
      <c r="C63" s="478"/>
      <c r="D63" s="478"/>
      <c r="E63" s="478"/>
      <c r="F63" s="478"/>
      <c r="G63" s="478"/>
      <c r="H63" s="478"/>
      <c r="I63" s="478"/>
      <c r="J63" s="478"/>
      <c r="K63" s="478"/>
      <c r="L63" s="478"/>
    </row>
  </sheetData>
  <customSheetViews>
    <customSheetView guid="{5274FD7E-76C2-47C3-8C9C-C2C181076605}" showPageBreaks="1" showRuler="0" topLeftCell="A49">
      <selection activeCell="N29" sqref="N29"/>
      <rowBreaks count="1" manualBreakCount="1">
        <brk id="60" max="11" man="1"/>
      </rowBreaks>
      <pageMargins left="0.39370078740157483" right="0.39370078740157483" top="0.6692913385826772" bottom="0.19685039370078741" header="0.19685039370078741" footer="0.19685039370078741"/>
      <printOptions horizontalCentered="1"/>
      <pageSetup scale="80" orientation="portrait" r:id="rId1"/>
      <headerFooter alignWithMargins="0">
        <oddHeader>&amp;C&amp;B</oddHeader>
        <oddFooter>&amp;L&amp;"Tahoma,Corsivo"&amp;8&amp;F&amp;R&amp;P</oddFooter>
      </headerFooter>
    </customSheetView>
    <customSheetView guid="{0CDFE071-D2BF-4AC9-96FE-3C7CC2EB89D1}" showPageBreaks="1" printArea="1" topLeftCell="A13">
      <selection activeCell="E34" sqref="E34:F36"/>
      <rowBreaks count="1" manualBreakCount="1">
        <brk id="60" max="11" man="1"/>
      </rowBreaks>
      <pageMargins left="0.39370078740157483" right="0.39370078740157483" top="0.6692913385826772" bottom="0.19685039370078741" header="0.19685039370078741" footer="0.19685039370078741"/>
      <printOptions horizontalCentered="1"/>
      <pageSetup scale="80" orientation="portrait" r:id="rId2"/>
      <headerFooter alignWithMargins="0">
        <oddHeader>&amp;C&amp;B</oddHeader>
        <oddFooter>&amp;L&amp;"Tahoma,Corsivo"&amp;8&amp;F&amp;R&amp;P</oddFooter>
      </headerFooter>
    </customSheetView>
    <customSheetView guid="{FD66CCA4-E734-40F6-A42D-704ADC03C8FF}" showPageBreaks="1" printArea="1" showRuler="0" topLeftCell="A7">
      <selection activeCell="S19" sqref="S19"/>
      <rowBreaks count="1" manualBreakCount="1">
        <brk id="60" max="11" man="1"/>
      </rowBreaks>
      <pageMargins left="0.39370078740157483" right="0.39370078740157483" top="0.6692913385826772" bottom="0.19685039370078741" header="0.19685039370078741" footer="0.19685039370078741"/>
      <printOptions horizontalCentered="1"/>
      <pageSetup scale="80" orientation="portrait" r:id="rId3"/>
      <headerFooter alignWithMargins="0">
        <oddHeader>&amp;C&amp;B</oddHeader>
        <oddFooter>&amp;L&amp;"Tahoma,Corsivo"&amp;8&amp;F&amp;R&amp;P</oddFooter>
      </headerFooter>
    </customSheetView>
  </customSheetViews>
  <mergeCells count="164">
    <mergeCell ref="A1:J1"/>
    <mergeCell ref="A2:L2"/>
    <mergeCell ref="A3:L3"/>
    <mergeCell ref="A4:D4"/>
    <mergeCell ref="E4:F4"/>
    <mergeCell ref="A11:D11"/>
    <mergeCell ref="E11:F11"/>
    <mergeCell ref="G11:H11"/>
    <mergeCell ref="I11:J11"/>
    <mergeCell ref="K11:L11"/>
    <mergeCell ref="A5:D5"/>
    <mergeCell ref="K7:L7"/>
    <mergeCell ref="A8:D8"/>
    <mergeCell ref="E8:F8"/>
    <mergeCell ref="G8:H8"/>
    <mergeCell ref="G4:H4"/>
    <mergeCell ref="I4:J4"/>
    <mergeCell ref="K4:L4"/>
    <mergeCell ref="E5:F5"/>
    <mergeCell ref="G5:H5"/>
    <mergeCell ref="I5:J5"/>
    <mergeCell ref="K5:L5"/>
    <mergeCell ref="I8:J8"/>
    <mergeCell ref="K8:L8"/>
    <mergeCell ref="G6:H6"/>
    <mergeCell ref="I6:J6"/>
    <mergeCell ref="K12:L12"/>
    <mergeCell ref="A13:D13"/>
    <mergeCell ref="E13:F13"/>
    <mergeCell ref="G13:H13"/>
    <mergeCell ref="G14:H14"/>
    <mergeCell ref="I14:J14"/>
    <mergeCell ref="I13:J13"/>
    <mergeCell ref="K13:L13"/>
    <mergeCell ref="A12:D12"/>
    <mergeCell ref="E12:F12"/>
    <mergeCell ref="A9:L9"/>
    <mergeCell ref="A7:D7"/>
    <mergeCell ref="E7:F7"/>
    <mergeCell ref="G7:H7"/>
    <mergeCell ref="I7:J7"/>
    <mergeCell ref="A10:L10"/>
    <mergeCell ref="A6:D6"/>
    <mergeCell ref="E6:F6"/>
    <mergeCell ref="K6:L6"/>
    <mergeCell ref="A16:L16"/>
    <mergeCell ref="A17:L17"/>
    <mergeCell ref="G12:H12"/>
    <mergeCell ref="I12:J12"/>
    <mergeCell ref="K14:L14"/>
    <mergeCell ref="A15:D15"/>
    <mergeCell ref="E15:F15"/>
    <mergeCell ref="G15:H15"/>
    <mergeCell ref="E19:F19"/>
    <mergeCell ref="G19:H19"/>
    <mergeCell ref="A18:D18"/>
    <mergeCell ref="E18:F18"/>
    <mergeCell ref="G18:H18"/>
    <mergeCell ref="I18:J18"/>
    <mergeCell ref="I15:J15"/>
    <mergeCell ref="K15:L15"/>
    <mergeCell ref="A14:D14"/>
    <mergeCell ref="E14:F14"/>
    <mergeCell ref="I19:J19"/>
    <mergeCell ref="A22:L22"/>
    <mergeCell ref="A25:L25"/>
    <mergeCell ref="A26:D26"/>
    <mergeCell ref="E26:F26"/>
    <mergeCell ref="G26:H26"/>
    <mergeCell ref="I26:J26"/>
    <mergeCell ref="K26:L26"/>
    <mergeCell ref="K18:L18"/>
    <mergeCell ref="K19:L19"/>
    <mergeCell ref="A20:D20"/>
    <mergeCell ref="E20:F20"/>
    <mergeCell ref="G20:H20"/>
    <mergeCell ref="K20:L20"/>
    <mergeCell ref="A19:D19"/>
    <mergeCell ref="I20:J20"/>
    <mergeCell ref="A29:D29"/>
    <mergeCell ref="E29:F29"/>
    <mergeCell ref="G29:H29"/>
    <mergeCell ref="I29:J29"/>
    <mergeCell ref="K27:L27"/>
    <mergeCell ref="A28:D28"/>
    <mergeCell ref="E28:F28"/>
    <mergeCell ref="G28:H28"/>
    <mergeCell ref="I28:J28"/>
    <mergeCell ref="K28:L28"/>
    <mergeCell ref="K29:L29"/>
    <mergeCell ref="A27:D27"/>
    <mergeCell ref="E27:F27"/>
    <mergeCell ref="G27:H27"/>
    <mergeCell ref="I27:J27"/>
    <mergeCell ref="A33:D33"/>
    <mergeCell ref="E33:F33"/>
    <mergeCell ref="G33:H33"/>
    <mergeCell ref="I33:J33"/>
    <mergeCell ref="A45:D45"/>
    <mergeCell ref="A40:D40"/>
    <mergeCell ref="E40:F42"/>
    <mergeCell ref="A32:L32"/>
    <mergeCell ref="K37:L39"/>
    <mergeCell ref="A38:D38"/>
    <mergeCell ref="A39:D39"/>
    <mergeCell ref="K33:L33"/>
    <mergeCell ref="A34:D34"/>
    <mergeCell ref="E34:F36"/>
    <mergeCell ref="G34:H36"/>
    <mergeCell ref="I34:J36"/>
    <mergeCell ref="K34:L36"/>
    <mergeCell ref="A35:D35"/>
    <mergeCell ref="A37:D37"/>
    <mergeCell ref="E37:F39"/>
    <mergeCell ref="G37:H39"/>
    <mergeCell ref="I37:J39"/>
    <mergeCell ref="A36:D36"/>
    <mergeCell ref="G40:H42"/>
    <mergeCell ref="I40:J42"/>
    <mergeCell ref="A47:D47"/>
    <mergeCell ref="A48:D48"/>
    <mergeCell ref="A43:D43"/>
    <mergeCell ref="E43:F45"/>
    <mergeCell ref="K40:L42"/>
    <mergeCell ref="A41:D41"/>
    <mergeCell ref="A42:D42"/>
    <mergeCell ref="K43:L45"/>
    <mergeCell ref="A44:D44"/>
    <mergeCell ref="A46:D46"/>
    <mergeCell ref="E46:F48"/>
    <mergeCell ref="G46:H48"/>
    <mergeCell ref="I46:J48"/>
    <mergeCell ref="K46:L48"/>
    <mergeCell ref="G43:H45"/>
    <mergeCell ref="I43:J45"/>
    <mergeCell ref="K49:L51"/>
    <mergeCell ref="A50:D50"/>
    <mergeCell ref="A51:D51"/>
    <mergeCell ref="A52:D52"/>
    <mergeCell ref="E52:F54"/>
    <mergeCell ref="G52:H54"/>
    <mergeCell ref="I52:J54"/>
    <mergeCell ref="K52:L54"/>
    <mergeCell ref="A53:D53"/>
    <mergeCell ref="A54:D54"/>
    <mergeCell ref="A49:D49"/>
    <mergeCell ref="E49:F51"/>
    <mergeCell ref="G49:H51"/>
    <mergeCell ref="I49:J51"/>
    <mergeCell ref="A63:L63"/>
    <mergeCell ref="A58:D58"/>
    <mergeCell ref="E58:F60"/>
    <mergeCell ref="G58:H60"/>
    <mergeCell ref="I58:J60"/>
    <mergeCell ref="K58:L60"/>
    <mergeCell ref="A59:D59"/>
    <mergeCell ref="A60:D60"/>
    <mergeCell ref="K55:L57"/>
    <mergeCell ref="A56:D56"/>
    <mergeCell ref="A57:D57"/>
    <mergeCell ref="A55:D55"/>
    <mergeCell ref="E55:F57"/>
    <mergeCell ref="G55:H57"/>
    <mergeCell ref="I55:J57"/>
  </mergeCells>
  <phoneticPr fontId="26" type="noConversion"/>
  <printOptions horizontalCentered="1"/>
  <pageMargins left="0.39370078740157483" right="0.39370078740157483" top="0.6692913385826772" bottom="0.19685039370078741" header="0.19685039370078741" footer="0.19685039370078741"/>
  <pageSetup scale="80" orientation="portrait" r:id="rId4"/>
  <headerFooter alignWithMargins="0">
    <oddHeader xml:space="preserve">&amp;C
</oddHeader>
    <oddFooter>&amp;L&amp;"Tahoma,Corsivo"&amp;8&amp;F&amp;R&amp;P</oddFooter>
  </headerFooter>
  <rowBreaks count="1" manualBreakCount="1">
    <brk id="60" max="1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4"/>
  <sheetViews>
    <sheetView zoomScaleNormal="100" workbookViewId="0">
      <selection activeCell="M23" sqref="M23:N23"/>
    </sheetView>
  </sheetViews>
  <sheetFormatPr defaultColWidth="9.109375" defaultRowHeight="13.2" x14ac:dyDescent="0.25"/>
  <cols>
    <col min="1" max="9" width="9.109375" style="4"/>
    <col min="10" max="10" width="10.109375" style="4" bestFit="1" customWidth="1"/>
    <col min="11" max="11" width="9.109375" style="4"/>
    <col min="12" max="12" width="9.6640625" style="4" customWidth="1"/>
    <col min="13" max="13" width="11.44140625" style="4" customWidth="1"/>
    <col min="14" max="14" width="11" style="4" customWidth="1"/>
    <col min="15" max="15" width="14" style="369" customWidth="1"/>
    <col min="16" max="16384" width="9.109375" style="4"/>
  </cols>
  <sheetData>
    <row r="1" spans="1:15" ht="21.75" customHeight="1" x14ac:dyDescent="0.2">
      <c r="A1" s="660"/>
      <c r="B1" s="661"/>
      <c r="C1" s="661"/>
      <c r="D1" s="661"/>
      <c r="E1" s="661"/>
      <c r="F1" s="661"/>
      <c r="G1" s="661"/>
      <c r="H1" s="661"/>
      <c r="I1" s="661"/>
      <c r="J1" s="661"/>
      <c r="K1" s="661"/>
      <c r="L1" s="661"/>
      <c r="M1" s="2" t="s">
        <v>116</v>
      </c>
      <c r="N1" s="3">
        <v>2019</v>
      </c>
    </row>
    <row r="2" spans="1:15" ht="24.75" customHeight="1" thickBot="1" x14ac:dyDescent="0.25">
      <c r="A2" s="662" t="s">
        <v>117</v>
      </c>
      <c r="B2" s="663"/>
      <c r="C2" s="663"/>
      <c r="D2" s="663"/>
      <c r="E2" s="663"/>
      <c r="F2" s="663"/>
      <c r="G2" s="663"/>
      <c r="H2" s="663"/>
      <c r="I2" s="663"/>
      <c r="J2" s="663"/>
      <c r="K2" s="663"/>
      <c r="L2" s="663"/>
      <c r="M2" s="663"/>
      <c r="N2" s="664"/>
    </row>
    <row r="3" spans="1:15" ht="13.5" customHeight="1" x14ac:dyDescent="0.2">
      <c r="A3" s="541" t="s">
        <v>118</v>
      </c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3"/>
    </row>
    <row r="4" spans="1:15" ht="15" customHeight="1" x14ac:dyDescent="0.2">
      <c r="A4" s="658" t="s">
        <v>119</v>
      </c>
      <c r="B4" s="659"/>
      <c r="C4" s="659"/>
      <c r="D4" s="659"/>
      <c r="E4" s="659"/>
      <c r="F4" s="659"/>
      <c r="G4" s="595">
        <f>N1 - 3</f>
        <v>2016</v>
      </c>
      <c r="H4" s="595"/>
      <c r="I4" s="595">
        <f>N1-2</f>
        <v>2017</v>
      </c>
      <c r="J4" s="595"/>
      <c r="K4" s="595">
        <f>N1-1</f>
        <v>2018</v>
      </c>
      <c r="L4" s="595"/>
      <c r="M4" s="665">
        <f>N1</f>
        <v>2019</v>
      </c>
      <c r="N4" s="666"/>
      <c r="O4" s="370"/>
    </row>
    <row r="5" spans="1:15" ht="12.75" customHeight="1" x14ac:dyDescent="0.2">
      <c r="A5" s="651" t="s">
        <v>120</v>
      </c>
      <c r="B5" s="652"/>
      <c r="C5" s="652"/>
      <c r="D5" s="652"/>
      <c r="E5" s="652"/>
      <c r="F5" s="652"/>
      <c r="G5" s="653">
        <v>2687</v>
      </c>
      <c r="H5" s="654"/>
      <c r="I5" s="655">
        <v>2665</v>
      </c>
      <c r="J5" s="655"/>
      <c r="K5" s="655">
        <v>2670</v>
      </c>
      <c r="L5" s="655"/>
      <c r="M5" s="656">
        <v>2669</v>
      </c>
      <c r="N5" s="657"/>
    </row>
    <row r="6" spans="1:15" ht="12.75" customHeight="1" x14ac:dyDescent="0.2">
      <c r="A6" s="627" t="s">
        <v>121</v>
      </c>
      <c r="B6" s="628"/>
      <c r="C6" s="628"/>
      <c r="D6" s="628"/>
      <c r="E6" s="628"/>
      <c r="F6" s="628"/>
      <c r="G6" s="642">
        <v>83</v>
      </c>
      <c r="H6" s="643"/>
      <c r="I6" s="623">
        <v>94</v>
      </c>
      <c r="J6" s="623"/>
      <c r="K6" s="623">
        <v>86</v>
      </c>
      <c r="L6" s="623"/>
      <c r="M6" s="602">
        <v>79</v>
      </c>
      <c r="N6" s="603"/>
      <c r="O6" s="370" t="s">
        <v>380</v>
      </c>
    </row>
    <row r="7" spans="1:15" ht="12.75" hidden="1" x14ac:dyDescent="0.2">
      <c r="A7" s="630"/>
      <c r="B7" s="631"/>
      <c r="C7" s="631"/>
      <c r="D7" s="631"/>
      <c r="E7" s="631"/>
      <c r="F7" s="631"/>
      <c r="G7" s="631"/>
      <c r="H7" s="631"/>
      <c r="I7" s="631"/>
      <c r="J7" s="631"/>
      <c r="K7" s="631"/>
      <c r="L7" s="631"/>
      <c r="M7" s="631"/>
      <c r="N7" s="667"/>
    </row>
    <row r="8" spans="1:15" ht="13.2" customHeight="1" x14ac:dyDescent="0.2">
      <c r="A8" s="658" t="s">
        <v>119</v>
      </c>
      <c r="B8" s="659"/>
      <c r="C8" s="659"/>
      <c r="D8" s="659"/>
      <c r="E8" s="659"/>
      <c r="F8" s="659"/>
      <c r="G8" s="595">
        <f>N1-3</f>
        <v>2016</v>
      </c>
      <c r="H8" s="595"/>
      <c r="I8" s="595">
        <f>N1-2</f>
        <v>2017</v>
      </c>
      <c r="J8" s="595"/>
      <c r="K8" s="595">
        <f>N1-1</f>
        <v>2018</v>
      </c>
      <c r="L8" s="650"/>
      <c r="M8" s="595">
        <v>2019</v>
      </c>
      <c r="N8" s="650"/>
    </row>
    <row r="9" spans="1:15" ht="12.75" x14ac:dyDescent="0.2">
      <c r="A9" s="649" t="s">
        <v>122</v>
      </c>
      <c r="B9" s="598"/>
      <c r="C9" s="598"/>
      <c r="D9" s="598"/>
      <c r="E9" s="598"/>
      <c r="F9" s="598"/>
      <c r="G9" s="637">
        <v>14</v>
      </c>
      <c r="H9" s="637"/>
      <c r="I9" s="637">
        <v>16</v>
      </c>
      <c r="J9" s="637"/>
      <c r="K9" s="637">
        <v>9</v>
      </c>
      <c r="L9" s="637"/>
      <c r="M9" s="602">
        <v>12</v>
      </c>
      <c r="N9" s="603"/>
      <c r="O9" s="370" t="s">
        <v>380</v>
      </c>
    </row>
    <row r="10" spans="1:15" ht="12.75" x14ac:dyDescent="0.2">
      <c r="A10" s="627" t="s">
        <v>123</v>
      </c>
      <c r="B10" s="628"/>
      <c r="C10" s="628"/>
      <c r="D10" s="628"/>
      <c r="E10" s="628"/>
      <c r="F10" s="628"/>
      <c r="G10" s="623">
        <v>37</v>
      </c>
      <c r="H10" s="623"/>
      <c r="I10" s="623">
        <v>39</v>
      </c>
      <c r="J10" s="623"/>
      <c r="K10" s="623">
        <v>33</v>
      </c>
      <c r="L10" s="623"/>
      <c r="M10" s="602">
        <v>45</v>
      </c>
      <c r="N10" s="603"/>
      <c r="O10" s="370" t="s">
        <v>380</v>
      </c>
    </row>
    <row r="11" spans="1:15" ht="13.2" customHeight="1" x14ac:dyDescent="0.2">
      <c r="A11" s="627" t="s">
        <v>124</v>
      </c>
      <c r="B11" s="628"/>
      <c r="C11" s="628"/>
      <c r="D11" s="628"/>
      <c r="E11" s="628"/>
      <c r="F11" s="628"/>
      <c r="G11" s="623">
        <v>97</v>
      </c>
      <c r="H11" s="642"/>
      <c r="I11" s="623">
        <v>85</v>
      </c>
      <c r="J11" s="642"/>
      <c r="K11" s="623">
        <v>122</v>
      </c>
      <c r="L11" s="642"/>
      <c r="M11" s="602">
        <v>106</v>
      </c>
      <c r="N11" s="603"/>
      <c r="O11" s="370" t="s">
        <v>380</v>
      </c>
    </row>
    <row r="12" spans="1:15" ht="12.75" x14ac:dyDescent="0.2">
      <c r="A12" s="630" t="s">
        <v>125</v>
      </c>
      <c r="B12" s="631"/>
      <c r="C12" s="631"/>
      <c r="D12" s="631"/>
      <c r="E12" s="631"/>
      <c r="F12" s="631"/>
      <c r="G12" s="624">
        <v>107</v>
      </c>
      <c r="H12" s="624"/>
      <c r="I12" s="624">
        <v>84</v>
      </c>
      <c r="J12" s="624"/>
      <c r="K12" s="624">
        <v>94</v>
      </c>
      <c r="L12" s="624"/>
      <c r="M12" s="602">
        <v>101</v>
      </c>
      <c r="N12" s="603"/>
      <c r="O12" s="370" t="s">
        <v>380</v>
      </c>
    </row>
    <row r="13" spans="1:15" s="6" customFormat="1" ht="12.75" customHeight="1" x14ac:dyDescent="0.2">
      <c r="A13" s="640" t="s">
        <v>126</v>
      </c>
      <c r="B13" s="641"/>
      <c r="C13" s="641"/>
      <c r="D13" s="641"/>
      <c r="E13" s="641"/>
      <c r="F13" s="641"/>
      <c r="G13" s="595">
        <f>N1-3</f>
        <v>2016</v>
      </c>
      <c r="H13" s="595"/>
      <c r="I13" s="595">
        <f>N1-2</f>
        <v>2017</v>
      </c>
      <c r="J13" s="595"/>
      <c r="K13" s="595">
        <f>N1-1</f>
        <v>2018</v>
      </c>
      <c r="L13" s="595"/>
      <c r="M13" s="646">
        <v>2019</v>
      </c>
      <c r="N13" s="597"/>
      <c r="O13" s="371"/>
    </row>
    <row r="14" spans="1:15" ht="12.75" customHeight="1" x14ac:dyDescent="0.25">
      <c r="A14" s="634" t="s">
        <v>127</v>
      </c>
      <c r="B14" s="635"/>
      <c r="C14" s="635"/>
      <c r="D14" s="635"/>
      <c r="E14" s="636" t="s">
        <v>128</v>
      </c>
      <c r="F14" s="636"/>
      <c r="G14" s="647">
        <v>121</v>
      </c>
      <c r="H14" s="648"/>
      <c r="I14" s="647">
        <v>114</v>
      </c>
      <c r="J14" s="648"/>
      <c r="K14" s="647">
        <v>106</v>
      </c>
      <c r="L14" s="648"/>
      <c r="M14" s="638">
        <v>107</v>
      </c>
      <c r="N14" s="639"/>
      <c r="O14" s="370" t="s">
        <v>380</v>
      </c>
    </row>
    <row r="15" spans="1:15" ht="12.75" customHeight="1" x14ac:dyDescent="0.25">
      <c r="A15" s="627" t="s">
        <v>129</v>
      </c>
      <c r="B15" s="628"/>
      <c r="C15" s="628"/>
      <c r="D15" s="628"/>
      <c r="E15" s="629" t="s">
        <v>130</v>
      </c>
      <c r="F15" s="629" t="s">
        <v>130</v>
      </c>
      <c r="G15" s="642">
        <v>159</v>
      </c>
      <c r="H15" s="643"/>
      <c r="I15" s="642">
        <v>152</v>
      </c>
      <c r="J15" s="643"/>
      <c r="K15" s="642">
        <v>159</v>
      </c>
      <c r="L15" s="643"/>
      <c r="M15" s="602">
        <v>160</v>
      </c>
      <c r="N15" s="603"/>
      <c r="O15" s="370" t="s">
        <v>380</v>
      </c>
    </row>
    <row r="16" spans="1:15" ht="12.75" customHeight="1" x14ac:dyDescent="0.2">
      <c r="A16" s="627" t="s">
        <v>131</v>
      </c>
      <c r="B16" s="628"/>
      <c r="C16" s="628"/>
      <c r="D16" s="628"/>
      <c r="E16" s="629" t="s">
        <v>132</v>
      </c>
      <c r="F16" s="629" t="s">
        <v>132</v>
      </c>
      <c r="G16" s="642">
        <v>374</v>
      </c>
      <c r="H16" s="643"/>
      <c r="I16" s="642">
        <v>384</v>
      </c>
      <c r="J16" s="643"/>
      <c r="K16" s="642">
        <v>388</v>
      </c>
      <c r="L16" s="643"/>
      <c r="M16" s="602">
        <v>383</v>
      </c>
      <c r="N16" s="603"/>
      <c r="O16" s="370" t="s">
        <v>380</v>
      </c>
    </row>
    <row r="17" spans="1:15" x14ac:dyDescent="0.25">
      <c r="A17" s="627" t="s">
        <v>133</v>
      </c>
      <c r="B17" s="628"/>
      <c r="C17" s="628"/>
      <c r="D17" s="628"/>
      <c r="E17" s="629" t="s">
        <v>134</v>
      </c>
      <c r="F17" s="629" t="s">
        <v>134</v>
      </c>
      <c r="G17" s="642">
        <v>1376</v>
      </c>
      <c r="H17" s="643"/>
      <c r="I17" s="642">
        <v>1347</v>
      </c>
      <c r="J17" s="643"/>
      <c r="K17" s="642">
        <v>1338</v>
      </c>
      <c r="L17" s="643"/>
      <c r="M17" s="602">
        <v>1322</v>
      </c>
      <c r="N17" s="603"/>
      <c r="O17" s="370" t="s">
        <v>380</v>
      </c>
    </row>
    <row r="18" spans="1:15" x14ac:dyDescent="0.25">
      <c r="A18" s="630" t="s">
        <v>135</v>
      </c>
      <c r="B18" s="631"/>
      <c r="C18" s="631"/>
      <c r="D18" s="631"/>
      <c r="E18" s="632" t="s">
        <v>136</v>
      </c>
      <c r="F18" s="632" t="s">
        <v>136</v>
      </c>
      <c r="G18" s="644">
        <v>657</v>
      </c>
      <c r="H18" s="645"/>
      <c r="I18" s="644">
        <v>668</v>
      </c>
      <c r="J18" s="645"/>
      <c r="K18" s="644">
        <v>678</v>
      </c>
      <c r="L18" s="645"/>
      <c r="M18" s="625">
        <v>669</v>
      </c>
      <c r="N18" s="626"/>
      <c r="O18" s="370" t="s">
        <v>380</v>
      </c>
    </row>
    <row r="19" spans="1:15" x14ac:dyDescent="0.25">
      <c r="A19" s="640" t="s">
        <v>137</v>
      </c>
      <c r="B19" s="641"/>
      <c r="C19" s="641"/>
      <c r="D19" s="641"/>
      <c r="E19" s="641"/>
      <c r="F19" s="641"/>
      <c r="G19" s="595">
        <f>N1-3</f>
        <v>2016</v>
      </c>
      <c r="H19" s="595"/>
      <c r="I19" s="595">
        <f>N1-2</f>
        <v>2017</v>
      </c>
      <c r="J19" s="595"/>
      <c r="K19" s="595">
        <f>N1-1</f>
        <v>2018</v>
      </c>
      <c r="L19" s="595"/>
      <c r="M19" s="646">
        <f>N1</f>
        <v>2019</v>
      </c>
      <c r="N19" s="597"/>
    </row>
    <row r="20" spans="1:15" ht="12.75" x14ac:dyDescent="0.2">
      <c r="A20" s="634" t="s">
        <v>138</v>
      </c>
      <c r="B20" s="635"/>
      <c r="C20" s="635"/>
      <c r="D20" s="635"/>
      <c r="E20" s="636" t="s">
        <v>139</v>
      </c>
      <c r="F20" s="636"/>
      <c r="G20" s="637">
        <v>66</v>
      </c>
      <c r="H20" s="637"/>
      <c r="I20" s="637">
        <v>56</v>
      </c>
      <c r="J20" s="637"/>
      <c r="K20" s="637">
        <v>50</v>
      </c>
      <c r="L20" s="637"/>
      <c r="M20" s="638">
        <v>55</v>
      </c>
      <c r="N20" s="639"/>
      <c r="O20" s="370" t="s">
        <v>380</v>
      </c>
    </row>
    <row r="21" spans="1:15" ht="12.75" x14ac:dyDescent="0.2">
      <c r="A21" s="627" t="s">
        <v>140</v>
      </c>
      <c r="B21" s="628"/>
      <c r="C21" s="628"/>
      <c r="D21" s="628"/>
      <c r="E21" s="633" t="s">
        <v>141</v>
      </c>
      <c r="F21" s="629"/>
      <c r="G21" s="623">
        <v>189</v>
      </c>
      <c r="H21" s="623"/>
      <c r="I21" s="623">
        <v>183</v>
      </c>
      <c r="J21" s="623"/>
      <c r="K21" s="623">
        <v>123</v>
      </c>
      <c r="L21" s="623"/>
      <c r="M21" s="602">
        <v>193</v>
      </c>
      <c r="N21" s="603"/>
      <c r="O21" s="370" t="s">
        <v>380</v>
      </c>
    </row>
    <row r="22" spans="1:15" ht="12.75" x14ac:dyDescent="0.2">
      <c r="A22" s="627" t="s">
        <v>142</v>
      </c>
      <c r="B22" s="628"/>
      <c r="C22" s="628"/>
      <c r="D22" s="628"/>
      <c r="E22" s="629" t="s">
        <v>143</v>
      </c>
      <c r="F22" s="629"/>
      <c r="G22" s="623">
        <v>405</v>
      </c>
      <c r="H22" s="623"/>
      <c r="I22" s="623">
        <v>386</v>
      </c>
      <c r="J22" s="623"/>
      <c r="K22" s="623">
        <v>384</v>
      </c>
      <c r="L22" s="623"/>
      <c r="M22" s="602">
        <v>371</v>
      </c>
      <c r="N22" s="603"/>
      <c r="O22" s="370" t="s">
        <v>380</v>
      </c>
    </row>
    <row r="23" spans="1:15" ht="12.75" x14ac:dyDescent="0.2">
      <c r="A23" s="627" t="s">
        <v>34</v>
      </c>
      <c r="B23" s="628"/>
      <c r="C23" s="628"/>
      <c r="D23" s="628"/>
      <c r="E23" s="629" t="s">
        <v>144</v>
      </c>
      <c r="F23" s="629"/>
      <c r="G23" s="623">
        <v>283</v>
      </c>
      <c r="H23" s="623"/>
      <c r="I23" s="623">
        <v>282</v>
      </c>
      <c r="J23" s="623"/>
      <c r="K23" s="623">
        <v>295</v>
      </c>
      <c r="L23" s="623"/>
      <c r="M23" s="602">
        <v>289</v>
      </c>
      <c r="N23" s="603"/>
      <c r="O23" s="370" t="s">
        <v>380</v>
      </c>
    </row>
    <row r="24" spans="1:15" ht="12.75" x14ac:dyDescent="0.2">
      <c r="A24" s="630"/>
      <c r="B24" s="631"/>
      <c r="C24" s="631"/>
      <c r="D24" s="631"/>
      <c r="E24" s="632"/>
      <c r="F24" s="632"/>
      <c r="G24" s="624"/>
      <c r="H24" s="624"/>
      <c r="I24" s="624"/>
      <c r="J24" s="624"/>
      <c r="K24" s="624"/>
      <c r="L24" s="624"/>
      <c r="M24" s="625"/>
      <c r="N24" s="626"/>
    </row>
    <row r="25" spans="1:15" ht="15.75" customHeight="1" thickBot="1" x14ac:dyDescent="0.25">
      <c r="A25" s="7" t="s">
        <v>145</v>
      </c>
      <c r="B25" s="8"/>
      <c r="C25" s="9"/>
      <c r="D25" s="10"/>
      <c r="E25" s="11"/>
      <c r="F25" s="8"/>
      <c r="G25" s="9"/>
      <c r="H25" s="12"/>
      <c r="I25" s="611"/>
      <c r="J25" s="612"/>
      <c r="K25" s="612"/>
      <c r="L25" s="613"/>
      <c r="M25" s="614">
        <v>4227</v>
      </c>
      <c r="N25" s="615"/>
    </row>
    <row r="27" spans="1:15" ht="13.5" thickBot="1" x14ac:dyDescent="0.25"/>
    <row r="28" spans="1:15" ht="12.75" x14ac:dyDescent="0.2">
      <c r="A28" s="616" t="s">
        <v>146</v>
      </c>
      <c r="B28" s="617"/>
      <c r="C28" s="617"/>
      <c r="D28" s="617"/>
      <c r="E28" s="617"/>
      <c r="F28" s="617"/>
      <c r="G28" s="617"/>
      <c r="H28" s="617"/>
      <c r="I28" s="617"/>
      <c r="J28" s="617"/>
      <c r="K28" s="617"/>
      <c r="L28" s="617"/>
      <c r="M28" s="617"/>
      <c r="N28" s="618"/>
    </row>
    <row r="29" spans="1:15" ht="12.75" x14ac:dyDescent="0.2">
      <c r="A29" s="619" t="s">
        <v>147</v>
      </c>
      <c r="B29" s="620"/>
      <c r="C29" s="620"/>
      <c r="D29" s="620"/>
      <c r="E29" s="620"/>
      <c r="F29" s="620"/>
      <c r="G29" s="620"/>
      <c r="H29" s="620"/>
      <c r="I29" s="620"/>
      <c r="J29" s="620"/>
      <c r="K29" s="620"/>
      <c r="L29" s="620"/>
      <c r="M29" s="621">
        <v>10</v>
      </c>
      <c r="N29" s="622"/>
      <c r="O29" s="372"/>
    </row>
    <row r="30" spans="1:15" ht="12.75" x14ac:dyDescent="0.2">
      <c r="A30" s="601" t="s">
        <v>148</v>
      </c>
      <c r="B30" s="585"/>
      <c r="C30" s="585"/>
      <c r="D30" s="585"/>
      <c r="E30" s="585"/>
      <c r="F30" s="585"/>
      <c r="G30" s="585"/>
      <c r="H30" s="585"/>
      <c r="I30" s="585"/>
      <c r="J30" s="585"/>
      <c r="K30" s="585"/>
      <c r="L30" s="585"/>
      <c r="M30" s="602">
        <v>2</v>
      </c>
      <c r="N30" s="603"/>
    </row>
    <row r="31" spans="1:15" ht="13.5" customHeight="1" x14ac:dyDescent="0.2">
      <c r="A31" s="608" t="s">
        <v>149</v>
      </c>
      <c r="B31" s="609"/>
      <c r="C31" s="609"/>
      <c r="D31" s="609"/>
      <c r="E31" s="609"/>
      <c r="F31" s="609"/>
      <c r="G31" s="609"/>
      <c r="H31" s="609"/>
      <c r="I31" s="609"/>
      <c r="J31" s="609"/>
      <c r="K31" s="609"/>
      <c r="L31" s="609"/>
      <c r="M31" s="609"/>
      <c r="N31" s="610"/>
    </row>
    <row r="32" spans="1:15" ht="12.75" x14ac:dyDescent="0.2">
      <c r="A32" s="601" t="s">
        <v>150</v>
      </c>
      <c r="B32" s="585"/>
      <c r="C32" s="585"/>
      <c r="D32" s="585"/>
      <c r="E32" s="585"/>
      <c r="F32" s="585"/>
      <c r="G32" s="585"/>
      <c r="H32" s="585"/>
      <c r="I32" s="585"/>
      <c r="J32" s="585"/>
      <c r="K32" s="585"/>
      <c r="L32" s="585"/>
      <c r="M32" s="602">
        <v>0</v>
      </c>
      <c r="N32" s="603"/>
    </row>
    <row r="33" spans="1:14" ht="13.5" thickBot="1" x14ac:dyDescent="0.25">
      <c r="A33" s="604" t="s">
        <v>151</v>
      </c>
      <c r="B33" s="605"/>
      <c r="C33" s="605"/>
      <c r="D33" s="605"/>
      <c r="E33" s="605"/>
      <c r="F33" s="605"/>
      <c r="G33" s="605"/>
      <c r="H33" s="605"/>
      <c r="I33" s="605"/>
      <c r="J33" s="605"/>
      <c r="K33" s="605"/>
      <c r="L33" s="605"/>
      <c r="M33" s="606">
        <v>0</v>
      </c>
      <c r="N33" s="607"/>
    </row>
    <row r="35" spans="1:14" ht="13.5" thickBot="1" x14ac:dyDescent="0.25"/>
    <row r="36" spans="1:14" x14ac:dyDescent="0.25">
      <c r="A36" s="541" t="s">
        <v>152</v>
      </c>
      <c r="B36" s="542"/>
      <c r="C36" s="542"/>
      <c r="D36" s="542"/>
      <c r="E36" s="542"/>
      <c r="F36" s="542"/>
      <c r="G36" s="542"/>
      <c r="H36" s="542"/>
      <c r="I36" s="542"/>
      <c r="J36" s="542"/>
      <c r="K36" s="542"/>
      <c r="L36" s="542"/>
      <c r="M36" s="542"/>
      <c r="N36" s="543"/>
    </row>
    <row r="37" spans="1:14" ht="12.75" x14ac:dyDescent="0.2">
      <c r="A37" s="14" t="s">
        <v>153</v>
      </c>
      <c r="B37" s="15"/>
      <c r="C37" s="15"/>
      <c r="D37" s="15"/>
      <c r="E37" s="15"/>
      <c r="F37" s="15"/>
      <c r="G37" s="595">
        <f>N1-3</f>
        <v>2016</v>
      </c>
      <c r="H37" s="595"/>
      <c r="I37" s="595">
        <f>N1-2</f>
        <v>2017</v>
      </c>
      <c r="J37" s="595"/>
      <c r="K37" s="595">
        <f>N1-1</f>
        <v>2018</v>
      </c>
      <c r="L37" s="595"/>
      <c r="M37" s="596">
        <f>N1</f>
        <v>2019</v>
      </c>
      <c r="N37" s="597"/>
    </row>
    <row r="38" spans="1:14" ht="12.75" x14ac:dyDescent="0.2">
      <c r="A38" s="592" t="s">
        <v>154</v>
      </c>
      <c r="B38" s="593"/>
      <c r="C38" s="593"/>
      <c r="D38" s="16" t="s">
        <v>155</v>
      </c>
      <c r="E38" s="593"/>
      <c r="F38" s="594"/>
      <c r="G38" s="598">
        <v>0</v>
      </c>
      <c r="H38" s="598"/>
      <c r="I38" s="598">
        <v>0</v>
      </c>
      <c r="J38" s="598"/>
      <c r="K38" s="598">
        <v>0</v>
      </c>
      <c r="L38" s="598"/>
      <c r="M38" s="599">
        <v>0</v>
      </c>
      <c r="N38" s="600"/>
    </row>
    <row r="39" spans="1:14" ht="12.75" x14ac:dyDescent="0.2">
      <c r="A39" s="582" t="s">
        <v>156</v>
      </c>
      <c r="B39" s="583"/>
      <c r="C39" s="583"/>
      <c r="D39" s="17" t="s">
        <v>155</v>
      </c>
      <c r="E39" s="583"/>
      <c r="F39" s="584"/>
      <c r="G39" s="585">
        <v>4.71</v>
      </c>
      <c r="H39" s="585"/>
      <c r="I39" s="585">
        <v>4.71</v>
      </c>
      <c r="J39" s="585"/>
      <c r="K39" s="585">
        <v>4.71</v>
      </c>
      <c r="L39" s="585"/>
      <c r="M39" s="586">
        <v>4.71</v>
      </c>
      <c r="N39" s="587"/>
    </row>
    <row r="40" spans="1:14" ht="12.75" x14ac:dyDescent="0.2">
      <c r="A40" s="582" t="s">
        <v>157</v>
      </c>
      <c r="B40" s="583"/>
      <c r="C40" s="583"/>
      <c r="D40" s="17" t="s">
        <v>155</v>
      </c>
      <c r="E40" s="583"/>
      <c r="F40" s="584"/>
      <c r="G40" s="585">
        <v>31.72</v>
      </c>
      <c r="H40" s="585"/>
      <c r="I40" s="585">
        <v>31.72</v>
      </c>
      <c r="J40" s="585"/>
      <c r="K40" s="585">
        <v>31.72</v>
      </c>
      <c r="L40" s="585"/>
      <c r="M40" s="586">
        <v>31.72</v>
      </c>
      <c r="N40" s="587"/>
    </row>
    <row r="41" spans="1:14" ht="12.75" x14ac:dyDescent="0.2">
      <c r="A41" s="582" t="s">
        <v>158</v>
      </c>
      <c r="B41" s="583"/>
      <c r="C41" s="583"/>
      <c r="D41" s="17" t="s">
        <v>155</v>
      </c>
      <c r="E41" s="583"/>
      <c r="F41" s="584"/>
      <c r="G41" s="585"/>
      <c r="H41" s="585"/>
      <c r="I41" s="585"/>
      <c r="J41" s="585"/>
      <c r="K41" s="585"/>
      <c r="L41" s="585"/>
      <c r="M41" s="586"/>
      <c r="N41" s="587"/>
    </row>
    <row r="42" spans="1:14" ht="13.5" thickBot="1" x14ac:dyDescent="0.25">
      <c r="A42" s="575" t="s">
        <v>159</v>
      </c>
      <c r="B42" s="576"/>
      <c r="C42" s="576"/>
      <c r="D42" s="18" t="s">
        <v>155</v>
      </c>
      <c r="E42" s="577"/>
      <c r="F42" s="578"/>
      <c r="G42" s="579"/>
      <c r="H42" s="579"/>
      <c r="I42" s="579"/>
      <c r="J42" s="579"/>
      <c r="K42" s="579"/>
      <c r="L42" s="579"/>
      <c r="M42" s="588"/>
      <c r="N42" s="589"/>
    </row>
    <row r="43" spans="1:14" ht="13.5" thickBot="1" x14ac:dyDescent="0.25">
      <c r="A43" s="19"/>
      <c r="B43" s="20"/>
      <c r="C43" s="20"/>
      <c r="D43" s="20"/>
      <c r="E43" s="580" t="s">
        <v>160</v>
      </c>
      <c r="F43" s="581"/>
      <c r="G43" s="580">
        <f>SUM(G38:H42)</f>
        <v>36.43</v>
      </c>
      <c r="H43" s="581"/>
      <c r="I43" s="580">
        <f>SUM(I38:J42)</f>
        <v>36.43</v>
      </c>
      <c r="J43" s="581"/>
      <c r="K43" s="580">
        <f>SUM(K38:L42)</f>
        <v>36.43</v>
      </c>
      <c r="L43" s="581"/>
      <c r="M43" s="590">
        <f>(M38+M39+M40+M41+M42)</f>
        <v>36.43</v>
      </c>
      <c r="N43" s="591"/>
    </row>
    <row r="46" spans="1:14" x14ac:dyDescent="0.25">
      <c r="A46" s="574"/>
      <c r="B46" s="574"/>
      <c r="C46" s="574"/>
      <c r="E46" s="21"/>
    </row>
    <row r="48" spans="1:14" x14ac:dyDescent="0.25">
      <c r="A48" s="574"/>
      <c r="B48" s="574"/>
    </row>
    <row r="49" spans="1:2" x14ac:dyDescent="0.25">
      <c r="A49" s="574"/>
      <c r="B49" s="574"/>
    </row>
    <row r="50" spans="1:2" x14ac:dyDescent="0.25">
      <c r="A50" s="574"/>
      <c r="B50" s="574"/>
    </row>
    <row r="51" spans="1:2" x14ac:dyDescent="0.25">
      <c r="A51" s="574"/>
      <c r="B51" s="574"/>
    </row>
    <row r="52" spans="1:2" x14ac:dyDescent="0.25">
      <c r="A52" s="574"/>
      <c r="B52" s="574"/>
    </row>
    <row r="53" spans="1:2" x14ac:dyDescent="0.25">
      <c r="A53" s="574"/>
      <c r="B53" s="574"/>
    </row>
    <row r="54" spans="1:2" x14ac:dyDescent="0.25">
      <c r="A54" s="574"/>
      <c r="B54" s="574"/>
    </row>
    <row r="55" spans="1:2" x14ac:dyDescent="0.25">
      <c r="A55" s="574"/>
      <c r="B55" s="574"/>
    </row>
    <row r="56" spans="1:2" x14ac:dyDescent="0.25">
      <c r="A56" s="574"/>
      <c r="B56" s="574"/>
    </row>
    <row r="57" spans="1:2" x14ac:dyDescent="0.25">
      <c r="A57" s="574"/>
      <c r="B57" s="574"/>
    </row>
    <row r="58" spans="1:2" x14ac:dyDescent="0.25">
      <c r="A58" s="574"/>
      <c r="B58" s="574"/>
    </row>
    <row r="59" spans="1:2" x14ac:dyDescent="0.25">
      <c r="A59" s="574"/>
      <c r="B59" s="574"/>
    </row>
    <row r="60" spans="1:2" x14ac:dyDescent="0.25">
      <c r="A60" s="574"/>
      <c r="B60" s="574"/>
    </row>
    <row r="61" spans="1:2" x14ac:dyDescent="0.25">
      <c r="A61" s="574"/>
      <c r="B61" s="574"/>
    </row>
    <row r="62" spans="1:2" x14ac:dyDescent="0.25">
      <c r="A62" s="574"/>
      <c r="B62" s="574"/>
    </row>
    <row r="63" spans="1:2" x14ac:dyDescent="0.25">
      <c r="A63" s="574"/>
      <c r="B63" s="574"/>
    </row>
    <row r="64" spans="1:2" x14ac:dyDescent="0.25">
      <c r="A64" s="574"/>
      <c r="B64" s="574"/>
    </row>
  </sheetData>
  <customSheetViews>
    <customSheetView guid="{5274FD7E-76C2-47C3-8C9C-C2C181076605}" showPageBreaks="1" fitToPage="1" showRuler="0" topLeftCell="A14">
      <selection activeCell="G38" sqref="G38:N42"/>
      <pageMargins left="0.39370078740157483" right="0.39370078740157483" top="0.67" bottom="0.19685039370078741" header="0.19685039370078741" footer="0.19685039370078741"/>
      <pageSetup paperSize="9" scale="65" orientation="landscape" r:id="rId1"/>
      <headerFooter alignWithMargins="0">
        <oddHeader>&amp;C&amp;B</oddHeader>
        <oddFooter>&amp;L&amp;"Tahoma,Corsivo"&amp;8Elenco Processi&amp;R&amp;P</oddFooter>
      </headerFooter>
    </customSheetView>
    <customSheetView guid="{0CDFE071-D2BF-4AC9-96FE-3C7CC2EB89D1}" showPageBreaks="1" fitToPage="1" printArea="1" hiddenRows="1" topLeftCell="A14">
      <selection activeCell="G38" sqref="G38:N42"/>
      <pageMargins left="0.39370078740157483" right="0.39370078740157483" top="0.67" bottom="0.19685039370078741" header="0.19685039370078741" footer="0.19685039370078741"/>
      <pageSetup paperSize="9" scale="98" orientation="landscape" r:id="rId2"/>
      <headerFooter alignWithMargins="0">
        <oddHeader>&amp;C&amp;B</oddHeader>
        <oddFooter>&amp;L&amp;"Tahoma,Corsivo"&amp;8Elenco Processi&amp;R&amp;P</oddFooter>
      </headerFooter>
    </customSheetView>
    <customSheetView guid="{FD66CCA4-E734-40F6-A42D-704ADC03C8FF}" showPageBreaks="1" fitToPage="1" printArea="1" hiddenRows="1" showRuler="0" topLeftCell="A2">
      <selection activeCell="P40" sqref="P40"/>
      <pageMargins left="0.39370078740157483" right="0.39370078740157483" top="0.67" bottom="0.19685039370078741" header="0.19685039370078741" footer="0.19685039370078741"/>
      <pageSetup paperSize="9" scale="99" orientation="landscape" r:id="rId3"/>
      <headerFooter alignWithMargins="0">
        <oddHeader>&amp;C&amp;B</oddHeader>
        <oddFooter>&amp;L&amp;"Tahoma,Corsivo"&amp;8Elenco Processi&amp;R&amp;P</oddFooter>
      </headerFooter>
    </customSheetView>
  </customSheetViews>
  <mergeCells count="188">
    <mergeCell ref="A1:L1"/>
    <mergeCell ref="A2:N2"/>
    <mergeCell ref="A3:N3"/>
    <mergeCell ref="A4:F4"/>
    <mergeCell ref="G4:H4"/>
    <mergeCell ref="I4:J4"/>
    <mergeCell ref="K4:L4"/>
    <mergeCell ref="M4:N4"/>
    <mergeCell ref="A7:F7"/>
    <mergeCell ref="G7:N7"/>
    <mergeCell ref="A6:F6"/>
    <mergeCell ref="G6:H6"/>
    <mergeCell ref="I6:J6"/>
    <mergeCell ref="K6:L6"/>
    <mergeCell ref="M6:N6"/>
    <mergeCell ref="M8:N8"/>
    <mergeCell ref="A5:F5"/>
    <mergeCell ref="G5:H5"/>
    <mergeCell ref="I5:J5"/>
    <mergeCell ref="K5:L5"/>
    <mergeCell ref="M5:N5"/>
    <mergeCell ref="A8:F8"/>
    <mergeCell ref="G8:H8"/>
    <mergeCell ref="I8:J8"/>
    <mergeCell ref="K8:L8"/>
    <mergeCell ref="M9:N9"/>
    <mergeCell ref="A10:F10"/>
    <mergeCell ref="G10:H10"/>
    <mergeCell ref="I10:J10"/>
    <mergeCell ref="K10:L10"/>
    <mergeCell ref="M10:N10"/>
    <mergeCell ref="A9:F9"/>
    <mergeCell ref="G9:H9"/>
    <mergeCell ref="I9:J9"/>
    <mergeCell ref="K9:L9"/>
    <mergeCell ref="M11:N11"/>
    <mergeCell ref="A12:F12"/>
    <mergeCell ref="G12:H12"/>
    <mergeCell ref="I12:J12"/>
    <mergeCell ref="K12:L12"/>
    <mergeCell ref="M12:N12"/>
    <mergeCell ref="A11:F11"/>
    <mergeCell ref="G11:H11"/>
    <mergeCell ref="I11:J11"/>
    <mergeCell ref="K11:L11"/>
    <mergeCell ref="A15:D15"/>
    <mergeCell ref="E15:F15"/>
    <mergeCell ref="G15:H15"/>
    <mergeCell ref="M13:N13"/>
    <mergeCell ref="A14:D14"/>
    <mergeCell ref="E14:F14"/>
    <mergeCell ref="G14:H14"/>
    <mergeCell ref="I14:J14"/>
    <mergeCell ref="K14:L14"/>
    <mergeCell ref="M14:N14"/>
    <mergeCell ref="K15:L15"/>
    <mergeCell ref="I15:J15"/>
    <mergeCell ref="M15:N15"/>
    <mergeCell ref="A13:F13"/>
    <mergeCell ref="G13:H13"/>
    <mergeCell ref="I13:J13"/>
    <mergeCell ref="K13:L13"/>
    <mergeCell ref="A16:D16"/>
    <mergeCell ref="E16:F16"/>
    <mergeCell ref="G16:H16"/>
    <mergeCell ref="I16:J16"/>
    <mergeCell ref="K16:L16"/>
    <mergeCell ref="M16:N16"/>
    <mergeCell ref="E17:F17"/>
    <mergeCell ref="G17:H17"/>
    <mergeCell ref="I17:J17"/>
    <mergeCell ref="M20:N20"/>
    <mergeCell ref="A19:F19"/>
    <mergeCell ref="G19:H19"/>
    <mergeCell ref="I19:J19"/>
    <mergeCell ref="K19:L19"/>
    <mergeCell ref="K17:L17"/>
    <mergeCell ref="M17:N17"/>
    <mergeCell ref="A18:D18"/>
    <mergeCell ref="E18:F18"/>
    <mergeCell ref="G18:H18"/>
    <mergeCell ref="I18:J18"/>
    <mergeCell ref="K18:L18"/>
    <mergeCell ref="M18:N18"/>
    <mergeCell ref="A17:D17"/>
    <mergeCell ref="M19:N19"/>
    <mergeCell ref="A21:D21"/>
    <mergeCell ref="E21:F21"/>
    <mergeCell ref="G21:H21"/>
    <mergeCell ref="I21:J21"/>
    <mergeCell ref="K21:L21"/>
    <mergeCell ref="A20:D20"/>
    <mergeCell ref="E20:F20"/>
    <mergeCell ref="G20:H20"/>
    <mergeCell ref="I20:J20"/>
    <mergeCell ref="K20:L20"/>
    <mergeCell ref="I25:L25"/>
    <mergeCell ref="M25:N25"/>
    <mergeCell ref="A28:N28"/>
    <mergeCell ref="A29:L29"/>
    <mergeCell ref="M29:N29"/>
    <mergeCell ref="M21:N21"/>
    <mergeCell ref="K22:L22"/>
    <mergeCell ref="M22:N22"/>
    <mergeCell ref="K23:L23"/>
    <mergeCell ref="M23:N23"/>
    <mergeCell ref="K24:L24"/>
    <mergeCell ref="M24:N24"/>
    <mergeCell ref="A23:D23"/>
    <mergeCell ref="E23:F23"/>
    <mergeCell ref="A24:D24"/>
    <mergeCell ref="E24:F24"/>
    <mergeCell ref="G24:H24"/>
    <mergeCell ref="I24:J24"/>
    <mergeCell ref="G23:H23"/>
    <mergeCell ref="I23:J23"/>
    <mergeCell ref="A22:D22"/>
    <mergeCell ref="E22:F22"/>
    <mergeCell ref="G22:H22"/>
    <mergeCell ref="I22:J22"/>
    <mergeCell ref="A32:C32"/>
    <mergeCell ref="D32:L32"/>
    <mergeCell ref="M32:N32"/>
    <mergeCell ref="A33:C33"/>
    <mergeCell ref="D33:L33"/>
    <mergeCell ref="M33:N33"/>
    <mergeCell ref="A30:C30"/>
    <mergeCell ref="D30:L30"/>
    <mergeCell ref="M30:N30"/>
    <mergeCell ref="A31:N31"/>
    <mergeCell ref="A40:C40"/>
    <mergeCell ref="E40:F40"/>
    <mergeCell ref="A38:C38"/>
    <mergeCell ref="E38:F38"/>
    <mergeCell ref="A39:C39"/>
    <mergeCell ref="E39:F39"/>
    <mergeCell ref="K40:L40"/>
    <mergeCell ref="A36:N36"/>
    <mergeCell ref="G37:H37"/>
    <mergeCell ref="I37:J37"/>
    <mergeCell ref="K37:L37"/>
    <mergeCell ref="M37:N37"/>
    <mergeCell ref="M40:N40"/>
    <mergeCell ref="G38:H38"/>
    <mergeCell ref="I38:J38"/>
    <mergeCell ref="K38:L38"/>
    <mergeCell ref="M38:N38"/>
    <mergeCell ref="K39:L39"/>
    <mergeCell ref="M39:N39"/>
    <mergeCell ref="G39:H39"/>
    <mergeCell ref="I39:J39"/>
    <mergeCell ref="G40:H40"/>
    <mergeCell ref="I40:J40"/>
    <mergeCell ref="A41:C41"/>
    <mergeCell ref="E41:F41"/>
    <mergeCell ref="K41:L41"/>
    <mergeCell ref="M41:N41"/>
    <mergeCell ref="G41:H41"/>
    <mergeCell ref="I41:J41"/>
    <mergeCell ref="K42:L42"/>
    <mergeCell ref="M42:N42"/>
    <mergeCell ref="M43:N43"/>
    <mergeCell ref="A46:C46"/>
    <mergeCell ref="A42:C42"/>
    <mergeCell ref="E42:F42"/>
    <mergeCell ref="G42:H42"/>
    <mergeCell ref="I42:J42"/>
    <mergeCell ref="E43:F43"/>
    <mergeCell ref="G43:H43"/>
    <mergeCell ref="I43:J43"/>
    <mergeCell ref="K43:L43"/>
    <mergeCell ref="A59:B59"/>
    <mergeCell ref="A48:B48"/>
    <mergeCell ref="A49:B49"/>
    <mergeCell ref="A50:B50"/>
    <mergeCell ref="A51:B51"/>
    <mergeCell ref="A52:B52"/>
    <mergeCell ref="A53:B53"/>
    <mergeCell ref="A64:B64"/>
    <mergeCell ref="A54:B54"/>
    <mergeCell ref="A55:B55"/>
    <mergeCell ref="A56:B56"/>
    <mergeCell ref="A57:B57"/>
    <mergeCell ref="A58:B58"/>
    <mergeCell ref="A60:B60"/>
    <mergeCell ref="A61:B61"/>
    <mergeCell ref="A62:B62"/>
    <mergeCell ref="A63:B63"/>
  </mergeCells>
  <phoneticPr fontId="26" type="noConversion"/>
  <pageMargins left="0.39370078740157483" right="0.39370078740157483" top="0.67" bottom="0.19685039370078741" header="0.19685039370078741" footer="0.19685039370078741"/>
  <pageSetup paperSize="9" scale="99" orientation="landscape" r:id="rId4"/>
  <headerFooter alignWithMargins="0">
    <oddFooter>&amp;L&amp;"Tahoma,Corsivo"&amp;8Elenco Processi&amp;R&amp;P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1"/>
  <sheetViews>
    <sheetView topLeftCell="A10" zoomScaleNormal="100" zoomScalePageLayoutView="90" workbookViewId="0">
      <selection activeCell="K56" sqref="K56:L56"/>
    </sheetView>
  </sheetViews>
  <sheetFormatPr defaultColWidth="9.109375" defaultRowHeight="13.2" x14ac:dyDescent="0.25"/>
  <cols>
    <col min="1" max="4" width="9.109375" style="4"/>
    <col min="5" max="6" width="14" style="4" bestFit="1" customWidth="1"/>
    <col min="7" max="7" width="14.33203125" style="4" bestFit="1" customWidth="1"/>
    <col min="8" max="8" width="12.6640625" style="4" customWidth="1"/>
    <col min="9" max="9" width="12.44140625" style="4" customWidth="1"/>
    <col min="10" max="10" width="13" style="4" customWidth="1"/>
    <col min="11" max="11" width="12.88671875" style="4" customWidth="1"/>
    <col min="12" max="12" width="13" style="4" customWidth="1"/>
    <col min="13" max="13" width="9.109375" style="4"/>
    <col min="14" max="14" width="19" style="4" bestFit="1" customWidth="1"/>
    <col min="15" max="16384" width="9.109375" style="4"/>
  </cols>
  <sheetData>
    <row r="1" spans="1:15" ht="21.75" customHeight="1" thickBot="1" x14ac:dyDescent="0.3">
      <c r="A1" s="753"/>
      <c r="B1" s="754"/>
      <c r="C1" s="754"/>
      <c r="D1" s="754"/>
      <c r="E1" s="754"/>
      <c r="F1" s="754"/>
      <c r="G1" s="754"/>
      <c r="H1" s="754"/>
      <c r="I1" s="754"/>
      <c r="J1" s="754"/>
      <c r="K1" s="283" t="s">
        <v>116</v>
      </c>
      <c r="L1" s="284">
        <v>2019</v>
      </c>
    </row>
    <row r="2" spans="1:15" ht="24.75" customHeight="1" x14ac:dyDescent="0.25">
      <c r="A2" s="726" t="s">
        <v>161</v>
      </c>
      <c r="B2" s="727"/>
      <c r="C2" s="727"/>
      <c r="D2" s="727"/>
      <c r="E2" s="727"/>
      <c r="F2" s="727"/>
      <c r="G2" s="727"/>
      <c r="H2" s="727"/>
      <c r="I2" s="727"/>
      <c r="J2" s="727"/>
      <c r="K2" s="727"/>
      <c r="L2" s="728"/>
    </row>
    <row r="3" spans="1:15" x14ac:dyDescent="0.25">
      <c r="A3" s="755" t="s">
        <v>162</v>
      </c>
      <c r="B3" s="756"/>
      <c r="C3" s="756"/>
      <c r="D3" s="756"/>
      <c r="E3" s="756"/>
      <c r="F3" s="756"/>
      <c r="G3" s="756"/>
      <c r="H3" s="756"/>
      <c r="I3" s="756"/>
      <c r="J3" s="756"/>
      <c r="K3" s="756"/>
      <c r="L3" s="757"/>
      <c r="M3" s="22"/>
      <c r="N3" s="22"/>
      <c r="O3" s="22"/>
    </row>
    <row r="4" spans="1:15" ht="16.5" customHeight="1" x14ac:dyDescent="0.25">
      <c r="A4" s="758" t="s">
        <v>163</v>
      </c>
      <c r="B4" s="759"/>
      <c r="C4" s="759"/>
      <c r="D4" s="759"/>
      <c r="E4" s="716">
        <f>$L$1-3</f>
        <v>2016</v>
      </c>
      <c r="F4" s="716"/>
      <c r="G4" s="716">
        <f>$L$1-2</f>
        <v>2017</v>
      </c>
      <c r="H4" s="716"/>
      <c r="I4" s="716">
        <f>$L$1-1</f>
        <v>2018</v>
      </c>
      <c r="J4" s="716"/>
      <c r="K4" s="716">
        <f>$L$1</f>
        <v>2019</v>
      </c>
      <c r="L4" s="717"/>
    </row>
    <row r="5" spans="1:15" ht="18" customHeight="1" x14ac:dyDescent="0.25">
      <c r="A5" s="760"/>
      <c r="B5" s="761"/>
      <c r="C5" s="759"/>
      <c r="D5" s="759"/>
      <c r="E5" s="97" t="s">
        <v>164</v>
      </c>
      <c r="F5" s="98" t="s">
        <v>165</v>
      </c>
      <c r="G5" s="97" t="s">
        <v>164</v>
      </c>
      <c r="H5" s="98" t="s">
        <v>165</v>
      </c>
      <c r="I5" s="97" t="s">
        <v>164</v>
      </c>
      <c r="J5" s="98" t="s">
        <v>165</v>
      </c>
      <c r="K5" s="368" t="s">
        <v>426</v>
      </c>
      <c r="L5" s="25" t="s">
        <v>165</v>
      </c>
    </row>
    <row r="6" spans="1:15" ht="24.75" customHeight="1" x14ac:dyDescent="0.2">
      <c r="A6" s="736" t="s">
        <v>166</v>
      </c>
      <c r="B6" s="737"/>
      <c r="C6" s="737"/>
      <c r="D6" s="737"/>
      <c r="E6" s="26">
        <v>269913</v>
      </c>
      <c r="F6" s="27"/>
      <c r="G6" s="28">
        <v>140133.25</v>
      </c>
      <c r="H6" s="27"/>
      <c r="I6" s="28">
        <v>454092</v>
      </c>
      <c r="J6" s="27"/>
      <c r="K6" s="282">
        <v>0</v>
      </c>
      <c r="L6" s="30"/>
    </row>
    <row r="7" spans="1:15" ht="24.75" customHeight="1" x14ac:dyDescent="0.2">
      <c r="A7" s="736" t="s">
        <v>167</v>
      </c>
      <c r="B7" s="737"/>
      <c r="C7" s="737"/>
      <c r="D7" s="737"/>
      <c r="E7" s="26">
        <v>880596.16</v>
      </c>
      <c r="F7" s="27"/>
      <c r="G7" s="28">
        <v>684481.85</v>
      </c>
      <c r="H7" s="27"/>
      <c r="I7" s="28">
        <v>156601</v>
      </c>
      <c r="J7" s="27"/>
      <c r="K7" s="282">
        <v>156275.85</v>
      </c>
      <c r="L7" s="30"/>
    </row>
    <row r="8" spans="1:15" ht="24.75" customHeight="1" x14ac:dyDescent="0.2">
      <c r="A8" s="736" t="s">
        <v>168</v>
      </c>
      <c r="B8" s="737"/>
      <c r="C8" s="737"/>
      <c r="D8" s="737"/>
      <c r="E8" s="26">
        <v>1621973.5</v>
      </c>
      <c r="F8" s="26">
        <v>1442304.92</v>
      </c>
      <c r="G8" s="28">
        <v>1652895.53</v>
      </c>
      <c r="H8" s="28">
        <v>1435088.33</v>
      </c>
      <c r="I8" s="28">
        <v>1609966.23</v>
      </c>
      <c r="J8" s="28">
        <v>1576608.88</v>
      </c>
      <c r="K8" s="282">
        <v>1684027.78</v>
      </c>
      <c r="L8" s="32">
        <v>1633635.73</v>
      </c>
    </row>
    <row r="9" spans="1:15" ht="24.75" customHeight="1" x14ac:dyDescent="0.2">
      <c r="A9" s="736" t="s">
        <v>169</v>
      </c>
      <c r="B9" s="737"/>
      <c r="C9" s="737"/>
      <c r="D9" s="737"/>
      <c r="E9" s="26">
        <v>82845.350000000006</v>
      </c>
      <c r="F9" s="26">
        <v>69865.240000000005</v>
      </c>
      <c r="G9" s="28">
        <v>74254.61</v>
      </c>
      <c r="H9" s="28">
        <v>73154.61</v>
      </c>
      <c r="I9" s="28">
        <v>85405.48</v>
      </c>
      <c r="J9" s="28">
        <v>69443.33</v>
      </c>
      <c r="K9" s="282">
        <v>73234.45</v>
      </c>
      <c r="L9" s="32">
        <v>66651.66</v>
      </c>
      <c r="N9" s="33"/>
    </row>
    <row r="10" spans="1:15" ht="24.75" customHeight="1" x14ac:dyDescent="0.2">
      <c r="A10" s="736" t="s">
        <v>170</v>
      </c>
      <c r="B10" s="737"/>
      <c r="C10" s="737"/>
      <c r="D10" s="737"/>
      <c r="E10" s="26">
        <v>285861.96999999997</v>
      </c>
      <c r="F10" s="26">
        <v>260083.84</v>
      </c>
      <c r="G10" s="28">
        <v>305695.35999999999</v>
      </c>
      <c r="H10" s="28">
        <v>275237.86</v>
      </c>
      <c r="I10" s="28">
        <v>293258.19</v>
      </c>
      <c r="J10" s="28">
        <v>268443.34999999998</v>
      </c>
      <c r="K10" s="282">
        <v>279465.13</v>
      </c>
      <c r="L10" s="32">
        <v>266743.40999999997</v>
      </c>
    </row>
    <row r="11" spans="1:15" ht="24.75" customHeight="1" x14ac:dyDescent="0.2">
      <c r="A11" s="736" t="s">
        <v>171</v>
      </c>
      <c r="B11" s="737"/>
      <c r="C11" s="737"/>
      <c r="D11" s="737"/>
      <c r="E11" s="26">
        <v>673437.26</v>
      </c>
      <c r="F11" s="26">
        <v>646327.44999999995</v>
      </c>
      <c r="G11" s="28">
        <v>93141.74</v>
      </c>
      <c r="H11" s="28">
        <v>77047.39</v>
      </c>
      <c r="I11" s="28">
        <v>713664.93</v>
      </c>
      <c r="J11" s="28">
        <v>563119.06999999995</v>
      </c>
      <c r="K11" s="282">
        <v>264650.36</v>
      </c>
      <c r="L11" s="32">
        <v>217674.18</v>
      </c>
    </row>
    <row r="12" spans="1:15" ht="24.75" customHeight="1" x14ac:dyDescent="0.25">
      <c r="A12" s="736" t="s">
        <v>429</v>
      </c>
      <c r="B12" s="737"/>
      <c r="C12" s="737"/>
      <c r="D12" s="737"/>
      <c r="E12" s="26">
        <v>0</v>
      </c>
      <c r="F12" s="26">
        <v>0</v>
      </c>
      <c r="G12" s="28">
        <v>0</v>
      </c>
      <c r="H12" s="28">
        <v>0</v>
      </c>
      <c r="I12" s="28">
        <v>0</v>
      </c>
      <c r="J12" s="28">
        <v>0</v>
      </c>
      <c r="K12" s="282">
        <v>0.87</v>
      </c>
      <c r="L12" s="32">
        <v>0.87</v>
      </c>
    </row>
    <row r="13" spans="1:15" ht="24.75" customHeight="1" x14ac:dyDescent="0.2">
      <c r="A13" s="736" t="s">
        <v>172</v>
      </c>
      <c r="B13" s="737"/>
      <c r="C13" s="737"/>
      <c r="D13" s="737"/>
      <c r="E13" s="26"/>
      <c r="F13" s="26"/>
      <c r="G13" s="28"/>
      <c r="H13" s="28"/>
      <c r="I13" s="28"/>
      <c r="J13" s="28"/>
      <c r="K13" s="282"/>
      <c r="L13" s="32"/>
    </row>
    <row r="14" spans="1:15" ht="24.75" customHeight="1" x14ac:dyDescent="0.2">
      <c r="A14" s="750" t="s">
        <v>173</v>
      </c>
      <c r="B14" s="740"/>
      <c r="C14" s="740"/>
      <c r="D14" s="740"/>
      <c r="E14" s="26">
        <v>336842.69</v>
      </c>
      <c r="F14" s="26">
        <v>328089.32</v>
      </c>
      <c r="G14" s="28">
        <v>380144.22</v>
      </c>
      <c r="H14" s="28">
        <v>377129.96</v>
      </c>
      <c r="I14" s="28">
        <v>378275.2</v>
      </c>
      <c r="J14" s="28">
        <v>372845.46</v>
      </c>
      <c r="K14" s="282">
        <v>363629.49</v>
      </c>
      <c r="L14" s="32">
        <v>354787.09</v>
      </c>
    </row>
    <row r="15" spans="1:15" ht="24.75" customHeight="1" thickBot="1" x14ac:dyDescent="0.25">
      <c r="A15" s="741" t="s">
        <v>174</v>
      </c>
      <c r="B15" s="742"/>
      <c r="C15" s="742"/>
      <c r="D15" s="742"/>
      <c r="E15" s="34">
        <f t="shared" ref="E15:K15" si="0">SUM(E6:E14)</f>
        <v>4151469.93</v>
      </c>
      <c r="F15" s="34">
        <f t="shared" si="0"/>
        <v>2746670.77</v>
      </c>
      <c r="G15" s="34">
        <f t="shared" si="0"/>
        <v>3330746.5599999996</v>
      </c>
      <c r="H15" s="34">
        <f t="shared" si="0"/>
        <v>2237658.1500000004</v>
      </c>
      <c r="I15" s="34">
        <f t="shared" si="0"/>
        <v>3691263.0300000003</v>
      </c>
      <c r="J15" s="34">
        <f t="shared" si="0"/>
        <v>2850460.09</v>
      </c>
      <c r="K15" s="34">
        <f t="shared" si="0"/>
        <v>2821283.9299999997</v>
      </c>
      <c r="L15" s="35">
        <f>SUM(L8:L14)</f>
        <v>2539492.94</v>
      </c>
    </row>
    <row r="16" spans="1:15" ht="14.25" customHeight="1" thickBot="1" x14ac:dyDescent="0.3">
      <c r="A16" s="36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8"/>
    </row>
    <row r="17" spans="1:13" ht="15" customHeight="1" x14ac:dyDescent="0.25">
      <c r="A17" s="743" t="s">
        <v>175</v>
      </c>
      <c r="B17" s="744"/>
      <c r="C17" s="744"/>
      <c r="D17" s="744"/>
      <c r="E17" s="744"/>
      <c r="F17" s="744"/>
      <c r="G17" s="744"/>
      <c r="H17" s="744"/>
      <c r="I17" s="744"/>
      <c r="J17" s="744"/>
      <c r="K17" s="744"/>
      <c r="L17" s="745"/>
      <c r="M17" s="39"/>
    </row>
    <row r="18" spans="1:13" ht="15" customHeight="1" x14ac:dyDescent="0.25">
      <c r="A18" s="748" t="s">
        <v>163</v>
      </c>
      <c r="B18" s="749"/>
      <c r="C18" s="749"/>
      <c r="D18" s="749"/>
      <c r="E18" s="716">
        <f>$L$1-3</f>
        <v>2016</v>
      </c>
      <c r="F18" s="716"/>
      <c r="G18" s="716">
        <f>$L$1-2</f>
        <v>2017</v>
      </c>
      <c r="H18" s="716"/>
      <c r="I18" s="716">
        <f>$L$1-1</f>
        <v>2018</v>
      </c>
      <c r="J18" s="716"/>
      <c r="K18" s="716">
        <f>$L$1</f>
        <v>2019</v>
      </c>
      <c r="L18" s="717"/>
    </row>
    <row r="19" spans="1:13" ht="22.5" customHeight="1" x14ac:dyDescent="0.25">
      <c r="A19" s="751"/>
      <c r="B19" s="752"/>
      <c r="C19" s="749"/>
      <c r="D19" s="749"/>
      <c r="E19" s="23" t="s">
        <v>176</v>
      </c>
      <c r="F19" s="24" t="s">
        <v>177</v>
      </c>
      <c r="G19" s="23" t="s">
        <v>176</v>
      </c>
      <c r="H19" s="24" t="s">
        <v>177</v>
      </c>
      <c r="I19" s="23" t="s">
        <v>176</v>
      </c>
      <c r="J19" s="24" t="s">
        <v>177</v>
      </c>
      <c r="K19" s="368" t="s">
        <v>176</v>
      </c>
      <c r="L19" s="25" t="s">
        <v>177</v>
      </c>
    </row>
    <row r="20" spans="1:13" ht="24.75" customHeight="1" x14ac:dyDescent="0.2">
      <c r="A20" s="750" t="s">
        <v>178</v>
      </c>
      <c r="B20" s="740"/>
      <c r="C20" s="740"/>
      <c r="D20" s="740"/>
      <c r="E20" s="26">
        <v>1643740.58</v>
      </c>
      <c r="F20" s="26">
        <v>1407407.7</v>
      </c>
      <c r="G20" s="26">
        <v>1544739.5</v>
      </c>
      <c r="H20" s="26">
        <v>1379993.75</v>
      </c>
      <c r="I20" s="26">
        <v>1654989.42</v>
      </c>
      <c r="J20" s="26">
        <v>1424129.94</v>
      </c>
      <c r="K20" s="282">
        <v>1645014.87</v>
      </c>
      <c r="L20" s="32">
        <v>1428158.8</v>
      </c>
    </row>
    <row r="21" spans="1:13" ht="24.75" customHeight="1" x14ac:dyDescent="0.2">
      <c r="A21" s="750" t="s">
        <v>179</v>
      </c>
      <c r="B21" s="740"/>
      <c r="C21" s="740"/>
      <c r="D21" s="740"/>
      <c r="E21" s="26">
        <v>869431.36</v>
      </c>
      <c r="F21" s="26">
        <v>479816.82</v>
      </c>
      <c r="G21" s="26">
        <v>799632.99</v>
      </c>
      <c r="H21" s="26">
        <v>704655.74</v>
      </c>
      <c r="I21" s="26">
        <v>1092850.33</v>
      </c>
      <c r="J21" s="26">
        <v>870857.32</v>
      </c>
      <c r="K21" s="282">
        <v>598920.32999999996</v>
      </c>
      <c r="L21" s="32">
        <v>426966.73</v>
      </c>
    </row>
    <row r="22" spans="1:13" ht="24.75" customHeight="1" x14ac:dyDescent="0.25">
      <c r="A22" s="736" t="s">
        <v>180</v>
      </c>
      <c r="B22" s="737"/>
      <c r="C22" s="737"/>
      <c r="D22" s="737"/>
      <c r="E22" s="26"/>
      <c r="F22" s="26"/>
      <c r="G22" s="26"/>
      <c r="H22" s="26"/>
      <c r="I22" s="26"/>
      <c r="J22" s="26"/>
      <c r="K22" s="282"/>
      <c r="L22" s="32"/>
    </row>
    <row r="23" spans="1:13" ht="24.75" customHeight="1" x14ac:dyDescent="0.2">
      <c r="A23" s="750" t="s">
        <v>181</v>
      </c>
      <c r="B23" s="740"/>
      <c r="C23" s="740"/>
      <c r="D23" s="740"/>
      <c r="E23" s="26">
        <v>197921.25</v>
      </c>
      <c r="F23" s="26">
        <v>162184.51999999999</v>
      </c>
      <c r="G23" s="26">
        <v>17964.400000000001</v>
      </c>
      <c r="H23" s="26">
        <v>17964.400000000001</v>
      </c>
      <c r="I23" s="26">
        <v>18999.88</v>
      </c>
      <c r="J23" s="26">
        <v>18999.88</v>
      </c>
      <c r="K23" s="282">
        <v>20095.5</v>
      </c>
      <c r="L23" s="32">
        <v>20095.5</v>
      </c>
    </row>
    <row r="24" spans="1:13" ht="24.75" customHeight="1" x14ac:dyDescent="0.2">
      <c r="A24" s="750" t="s">
        <v>182</v>
      </c>
      <c r="B24" s="740"/>
      <c r="C24" s="740"/>
      <c r="D24" s="740"/>
      <c r="E24" s="26"/>
      <c r="F24" s="26"/>
      <c r="G24" s="26"/>
      <c r="H24" s="26"/>
      <c r="I24" s="26"/>
      <c r="J24" s="26"/>
      <c r="K24" s="282"/>
      <c r="L24" s="32"/>
    </row>
    <row r="25" spans="1:13" ht="24.75" customHeight="1" x14ac:dyDescent="0.2">
      <c r="A25" s="750" t="s">
        <v>183</v>
      </c>
      <c r="B25" s="740"/>
      <c r="C25" s="740"/>
      <c r="D25" s="740"/>
      <c r="E25" s="26">
        <v>336842.69</v>
      </c>
      <c r="F25" s="26">
        <v>283288.06</v>
      </c>
      <c r="G25" s="26">
        <v>380144.22</v>
      </c>
      <c r="H25" s="26">
        <v>328235.71000000002</v>
      </c>
      <c r="I25" s="26">
        <v>378275.2</v>
      </c>
      <c r="J25" s="26">
        <v>356765.56</v>
      </c>
      <c r="K25" s="282">
        <v>363629.49</v>
      </c>
      <c r="L25" s="32">
        <v>318128.21999999997</v>
      </c>
    </row>
    <row r="26" spans="1:13" s="40" customFormat="1" ht="24.75" customHeight="1" thickBot="1" x14ac:dyDescent="0.25">
      <c r="A26" s="741" t="s">
        <v>184</v>
      </c>
      <c r="B26" s="742"/>
      <c r="C26" s="742"/>
      <c r="D26" s="742"/>
      <c r="E26" s="34">
        <f t="shared" ref="E26:L26" si="1">SUM(E20:E25)</f>
        <v>3047935.88</v>
      </c>
      <c r="F26" s="34">
        <f t="shared" si="1"/>
        <v>2332697.1</v>
      </c>
      <c r="G26" s="34">
        <f t="shared" si="1"/>
        <v>2742481.1100000003</v>
      </c>
      <c r="H26" s="34">
        <f t="shared" si="1"/>
        <v>2430849.6</v>
      </c>
      <c r="I26" s="34">
        <f t="shared" si="1"/>
        <v>3145114.83</v>
      </c>
      <c r="J26" s="34">
        <f t="shared" si="1"/>
        <v>2670752.6999999997</v>
      </c>
      <c r="K26" s="34">
        <f t="shared" si="1"/>
        <v>2627660.1900000004</v>
      </c>
      <c r="L26" s="35">
        <f t="shared" si="1"/>
        <v>2193349.25</v>
      </c>
    </row>
    <row r="27" spans="1:13" s="40" customFormat="1" ht="24.75" customHeight="1" x14ac:dyDescent="0.2"/>
    <row r="28" spans="1:13" ht="14.25" customHeight="1" thickBot="1" x14ac:dyDescent="0.25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</row>
    <row r="29" spans="1:13" ht="14.25" customHeight="1" x14ac:dyDescent="0.2">
      <c r="A29" s="743" t="s">
        <v>185</v>
      </c>
      <c r="B29" s="744"/>
      <c r="C29" s="744"/>
      <c r="D29" s="744"/>
      <c r="E29" s="744"/>
      <c r="F29" s="744"/>
      <c r="G29" s="744"/>
      <c r="H29" s="744"/>
      <c r="I29" s="744"/>
      <c r="J29" s="744"/>
      <c r="K29" s="744"/>
      <c r="L29" s="745"/>
    </row>
    <row r="30" spans="1:13" ht="14.25" customHeight="1" x14ac:dyDescent="0.25">
      <c r="A30" s="748" t="s">
        <v>186</v>
      </c>
      <c r="B30" s="749" t="s">
        <v>187</v>
      </c>
      <c r="C30" s="749"/>
      <c r="D30" s="749"/>
      <c r="E30" s="716">
        <f>$L$1-3</f>
        <v>2016</v>
      </c>
      <c r="F30" s="716"/>
      <c r="G30" s="716">
        <f>$L$1-2</f>
        <v>2017</v>
      </c>
      <c r="H30" s="716"/>
      <c r="I30" s="716">
        <f>$L$1-1</f>
        <v>2018</v>
      </c>
      <c r="J30" s="716"/>
      <c r="K30" s="716">
        <f>$L$1</f>
        <v>2019</v>
      </c>
      <c r="L30" s="717"/>
    </row>
    <row r="31" spans="1:13" ht="20.25" customHeight="1" x14ac:dyDescent="0.25">
      <c r="A31" s="748"/>
      <c r="B31" s="749"/>
      <c r="C31" s="749"/>
      <c r="D31" s="749"/>
      <c r="E31" s="85" t="s">
        <v>188</v>
      </c>
      <c r="F31" s="85" t="s">
        <v>189</v>
      </c>
      <c r="G31" s="85" t="s">
        <v>188</v>
      </c>
      <c r="H31" s="85" t="s">
        <v>189</v>
      </c>
      <c r="I31" s="85" t="s">
        <v>188</v>
      </c>
      <c r="J31" s="85" t="s">
        <v>189</v>
      </c>
      <c r="K31" s="294" t="s">
        <v>427</v>
      </c>
      <c r="L31" s="25" t="s">
        <v>374</v>
      </c>
    </row>
    <row r="32" spans="1:13" ht="21.75" customHeight="1" x14ac:dyDescent="0.2">
      <c r="A32" s="41">
        <v>1</v>
      </c>
      <c r="B32" s="737" t="s">
        <v>190</v>
      </c>
      <c r="C32" s="737"/>
      <c r="D32" s="737"/>
      <c r="E32" s="26">
        <v>324874.81</v>
      </c>
      <c r="F32" s="31">
        <v>201659.71</v>
      </c>
      <c r="G32" s="26">
        <v>330629.77</v>
      </c>
      <c r="H32" s="31">
        <v>226294.97</v>
      </c>
      <c r="I32" s="26">
        <v>375438.18</v>
      </c>
      <c r="J32" s="31">
        <v>35339.78</v>
      </c>
      <c r="K32" s="29">
        <v>373455.75</v>
      </c>
      <c r="L32" s="32">
        <v>15145.61</v>
      </c>
    </row>
    <row r="33" spans="1:12" ht="14.25" customHeight="1" x14ac:dyDescent="0.2">
      <c r="A33" s="41">
        <v>2</v>
      </c>
      <c r="B33" s="740" t="s">
        <v>191</v>
      </c>
      <c r="C33" s="740"/>
      <c r="D33" s="740"/>
      <c r="E33" s="26">
        <v>35386.47</v>
      </c>
      <c r="F33" s="31">
        <v>35386.47</v>
      </c>
      <c r="G33" s="26">
        <v>12980.11</v>
      </c>
      <c r="H33" s="31">
        <v>7048.53</v>
      </c>
      <c r="I33" s="26">
        <v>5610.67</v>
      </c>
      <c r="J33" s="31">
        <v>5610.67</v>
      </c>
      <c r="K33" s="29">
        <v>15962.15</v>
      </c>
      <c r="L33" s="32">
        <v>14162.15</v>
      </c>
    </row>
    <row r="34" spans="1:12" ht="14.25" customHeight="1" x14ac:dyDescent="0.2">
      <c r="A34" s="41">
        <v>3</v>
      </c>
      <c r="B34" s="740" t="s">
        <v>192</v>
      </c>
      <c r="C34" s="740"/>
      <c r="D34" s="740"/>
      <c r="E34" s="26">
        <v>91758.28</v>
      </c>
      <c r="F34" s="31">
        <v>23569.93</v>
      </c>
      <c r="G34" s="26">
        <v>96401.59</v>
      </c>
      <c r="H34" s="31">
        <v>32224.91</v>
      </c>
      <c r="I34" s="26">
        <v>100389.62</v>
      </c>
      <c r="J34" s="31">
        <v>26220.25</v>
      </c>
      <c r="K34" s="29">
        <v>96854.93</v>
      </c>
      <c r="L34" s="32">
        <v>19915.32</v>
      </c>
    </row>
    <row r="35" spans="1:12" ht="14.25" customHeight="1" x14ac:dyDescent="0.2">
      <c r="A35" s="41">
        <v>4</v>
      </c>
      <c r="B35" s="740" t="s">
        <v>193</v>
      </c>
      <c r="C35" s="740"/>
      <c r="D35" s="740"/>
      <c r="E35" s="26">
        <v>25122.77</v>
      </c>
      <c r="F35" s="31">
        <v>25122.77</v>
      </c>
      <c r="G35" s="26">
        <v>27109.81</v>
      </c>
      <c r="H35" s="31">
        <v>19229.41</v>
      </c>
      <c r="I35" s="26">
        <v>23974.75</v>
      </c>
      <c r="J35" s="31">
        <v>23974.75</v>
      </c>
      <c r="K35" s="29">
        <v>150545.85999999999</v>
      </c>
      <c r="L35" s="32">
        <v>150545.85999999999</v>
      </c>
    </row>
    <row r="36" spans="1:12" ht="14.25" customHeight="1" x14ac:dyDescent="0.2">
      <c r="A36" s="41">
        <v>6</v>
      </c>
      <c r="B36" s="740" t="s">
        <v>194</v>
      </c>
      <c r="C36" s="740"/>
      <c r="D36" s="740"/>
      <c r="E36" s="26" t="s">
        <v>324</v>
      </c>
      <c r="F36" s="31" t="s">
        <v>324</v>
      </c>
      <c r="G36" s="292">
        <v>0</v>
      </c>
      <c r="H36" s="293">
        <v>0</v>
      </c>
      <c r="I36" s="26"/>
      <c r="J36" s="31"/>
      <c r="K36" s="29"/>
      <c r="L36" s="32"/>
    </row>
    <row r="37" spans="1:12" ht="14.25" customHeight="1" x14ac:dyDescent="0.2">
      <c r="A37" s="41">
        <v>9</v>
      </c>
      <c r="B37" s="740" t="s">
        <v>195</v>
      </c>
      <c r="C37" s="740"/>
      <c r="D37" s="740"/>
      <c r="E37" s="26">
        <v>6348.27</v>
      </c>
      <c r="F37" s="31">
        <v>5970.27</v>
      </c>
      <c r="G37" s="26">
        <v>8753.3700000000008</v>
      </c>
      <c r="H37" s="31">
        <v>6000</v>
      </c>
      <c r="I37" s="26">
        <v>3014.26</v>
      </c>
      <c r="J37" s="31">
        <v>3000</v>
      </c>
      <c r="K37" s="29">
        <v>5429.74</v>
      </c>
      <c r="L37" s="32">
        <v>1853.87</v>
      </c>
    </row>
    <row r="38" spans="1:12" s="40" customFormat="1" ht="14.25" customHeight="1" x14ac:dyDescent="0.2">
      <c r="A38" s="746" t="s">
        <v>196</v>
      </c>
      <c r="B38" s="747"/>
      <c r="C38" s="747"/>
      <c r="D38" s="747"/>
      <c r="E38" s="42">
        <f t="shared" ref="E38:L38" si="2">SUM(E32:E37)</f>
        <v>483490.60000000009</v>
      </c>
      <c r="F38" s="42">
        <f t="shared" si="2"/>
        <v>291709.15000000002</v>
      </c>
      <c r="G38" s="42">
        <f t="shared" si="2"/>
        <v>475874.64999999997</v>
      </c>
      <c r="H38" s="42">
        <f t="shared" si="2"/>
        <v>290797.81999999995</v>
      </c>
      <c r="I38" s="42">
        <f t="shared" si="2"/>
        <v>508427.48</v>
      </c>
      <c r="J38" s="42">
        <f t="shared" si="2"/>
        <v>94145.45</v>
      </c>
      <c r="K38" s="42">
        <f t="shared" si="2"/>
        <v>642248.42999999993</v>
      </c>
      <c r="L38" s="43">
        <f t="shared" si="2"/>
        <v>201622.81</v>
      </c>
    </row>
    <row r="39" spans="1:12" s="40" customFormat="1" ht="12" customHeight="1" x14ac:dyDescent="0.2">
      <c r="A39" s="101"/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3"/>
    </row>
    <row r="40" spans="1:12" ht="14.25" customHeight="1" x14ac:dyDescent="0.25">
      <c r="A40" s="748" t="s">
        <v>186</v>
      </c>
      <c r="B40" s="749" t="s">
        <v>197</v>
      </c>
      <c r="C40" s="749"/>
      <c r="D40" s="749"/>
      <c r="E40" s="716">
        <f>$L$1-3</f>
        <v>2016</v>
      </c>
      <c r="F40" s="716"/>
      <c r="G40" s="716">
        <f>$L$1-2</f>
        <v>2017</v>
      </c>
      <c r="H40" s="716"/>
      <c r="I40" s="716">
        <f>$L$1-1</f>
        <v>2018</v>
      </c>
      <c r="J40" s="716"/>
      <c r="K40" s="716">
        <f>$L$1</f>
        <v>2019</v>
      </c>
      <c r="L40" s="717"/>
    </row>
    <row r="41" spans="1:12" ht="22.5" customHeight="1" x14ac:dyDescent="0.25">
      <c r="A41" s="748"/>
      <c r="B41" s="749"/>
      <c r="C41" s="749"/>
      <c r="D41" s="749"/>
      <c r="E41" s="85" t="s">
        <v>198</v>
      </c>
      <c r="F41" s="85" t="s">
        <v>199</v>
      </c>
      <c r="G41" s="85" t="s">
        <v>198</v>
      </c>
      <c r="H41" s="85" t="s">
        <v>199</v>
      </c>
      <c r="I41" s="85" t="s">
        <v>198</v>
      </c>
      <c r="J41" s="85" t="s">
        <v>199</v>
      </c>
      <c r="K41" s="294" t="s">
        <v>428</v>
      </c>
      <c r="L41" s="25" t="s">
        <v>199</v>
      </c>
    </row>
    <row r="42" spans="1:12" ht="14.25" customHeight="1" x14ac:dyDescent="0.25">
      <c r="A42" s="41">
        <v>1</v>
      </c>
      <c r="B42" s="740" t="s">
        <v>200</v>
      </c>
      <c r="C42" s="740"/>
      <c r="D42" s="740"/>
      <c r="E42" s="26">
        <v>259375.29</v>
      </c>
      <c r="F42" s="31">
        <v>214456.56</v>
      </c>
      <c r="G42" s="26">
        <v>253596.57</v>
      </c>
      <c r="H42" s="31">
        <v>182047.47</v>
      </c>
      <c r="I42" s="26">
        <v>196175.57</v>
      </c>
      <c r="J42" s="31">
        <v>160186.01</v>
      </c>
      <c r="K42" s="29">
        <v>251199.28</v>
      </c>
      <c r="L42" s="32">
        <v>212400.3</v>
      </c>
    </row>
    <row r="43" spans="1:12" ht="14.25" customHeight="1" x14ac:dyDescent="0.25">
      <c r="A43" s="41">
        <v>2</v>
      </c>
      <c r="B43" s="740" t="s">
        <v>201</v>
      </c>
      <c r="C43" s="740"/>
      <c r="D43" s="740"/>
      <c r="E43" s="26">
        <v>231786.15</v>
      </c>
      <c r="F43" s="31">
        <v>231786.15</v>
      </c>
      <c r="G43" s="26">
        <v>389614.54</v>
      </c>
      <c r="H43" s="31">
        <v>389614.54</v>
      </c>
      <c r="I43" s="26">
        <v>94977.25</v>
      </c>
      <c r="J43" s="31">
        <v>93810.23</v>
      </c>
      <c r="K43" s="29">
        <v>221993.01</v>
      </c>
      <c r="L43" s="32">
        <v>187640.18</v>
      </c>
    </row>
    <row r="44" spans="1:12" ht="26.25" customHeight="1" x14ac:dyDescent="0.25">
      <c r="A44" s="41">
        <v>3</v>
      </c>
      <c r="B44" s="737" t="s">
        <v>202</v>
      </c>
      <c r="C44" s="737"/>
      <c r="D44" s="737"/>
      <c r="E44" s="26"/>
      <c r="F44" s="31"/>
      <c r="G44" s="26"/>
      <c r="H44" s="31"/>
      <c r="I44" s="26"/>
      <c r="J44" s="31"/>
      <c r="K44" s="29"/>
      <c r="L44" s="32"/>
    </row>
    <row r="45" spans="1:12" ht="14.25" customHeight="1" x14ac:dyDescent="0.25">
      <c r="A45" s="41">
        <v>4</v>
      </c>
      <c r="B45" s="740" t="s">
        <v>203</v>
      </c>
      <c r="C45" s="740"/>
      <c r="D45" s="740"/>
      <c r="E45" s="26"/>
      <c r="F45" s="31"/>
      <c r="G45" s="26">
        <v>35736.730000000003</v>
      </c>
      <c r="H45" s="31">
        <v>35736.730000000003</v>
      </c>
      <c r="I45" s="26"/>
      <c r="J45" s="31"/>
      <c r="K45" s="29"/>
      <c r="L45" s="32"/>
    </row>
    <row r="46" spans="1:12" ht="20.25" customHeight="1" x14ac:dyDescent="0.25">
      <c r="A46" s="41">
        <v>5</v>
      </c>
      <c r="B46" s="737" t="s">
        <v>204</v>
      </c>
      <c r="C46" s="737"/>
      <c r="D46" s="737"/>
      <c r="E46" s="26"/>
      <c r="F46" s="31"/>
      <c r="G46" s="26"/>
      <c r="H46" s="31"/>
      <c r="I46" s="26"/>
      <c r="J46" s="31"/>
      <c r="K46" s="29"/>
      <c r="L46" s="32"/>
    </row>
    <row r="47" spans="1:12" ht="14.25" customHeight="1" x14ac:dyDescent="0.25">
      <c r="A47" s="41">
        <v>7</v>
      </c>
      <c r="B47" s="740" t="s">
        <v>195</v>
      </c>
      <c r="C47" s="740"/>
      <c r="D47" s="740"/>
      <c r="E47" s="26">
        <v>23061.05</v>
      </c>
      <c r="F47" s="31">
        <v>17275.669999999998</v>
      </c>
      <c r="G47" s="26">
        <v>59324.01</v>
      </c>
      <c r="H47" s="31">
        <v>50662.41</v>
      </c>
      <c r="I47" s="26">
        <v>57208.51</v>
      </c>
      <c r="J47" s="31">
        <v>46076.38</v>
      </c>
      <c r="K47" s="29">
        <v>32059.64</v>
      </c>
      <c r="L47" s="32">
        <v>16269.43</v>
      </c>
    </row>
    <row r="48" spans="1:12" s="40" customFormat="1" ht="14.25" customHeight="1" thickBot="1" x14ac:dyDescent="0.3">
      <c r="A48" s="741" t="s">
        <v>205</v>
      </c>
      <c r="B48" s="742"/>
      <c r="C48" s="742"/>
      <c r="D48" s="742"/>
      <c r="E48" s="34">
        <f t="shared" ref="E48:L48" si="3">SUM(E42:E47)</f>
        <v>514222.49</v>
      </c>
      <c r="F48" s="34">
        <f t="shared" si="3"/>
        <v>463518.37999999995</v>
      </c>
      <c r="G48" s="34">
        <f t="shared" si="3"/>
        <v>738271.85</v>
      </c>
      <c r="H48" s="34">
        <f t="shared" si="3"/>
        <v>658061.15</v>
      </c>
      <c r="I48" s="34">
        <f t="shared" si="3"/>
        <v>348361.33</v>
      </c>
      <c r="J48" s="34">
        <f t="shared" si="3"/>
        <v>300072.62</v>
      </c>
      <c r="K48" s="34">
        <f t="shared" si="3"/>
        <v>505251.93000000005</v>
      </c>
      <c r="L48" s="35">
        <f t="shared" si="3"/>
        <v>416309.91</v>
      </c>
    </row>
    <row r="49" spans="1:14" ht="14.25" customHeight="1" thickBot="1" x14ac:dyDescent="0.3">
      <c r="A49" s="36"/>
      <c r="B49" s="37"/>
      <c r="C49" s="37"/>
      <c r="D49" s="37"/>
      <c r="E49" s="37"/>
      <c r="F49" s="37"/>
      <c r="G49" s="37"/>
      <c r="H49" s="37"/>
      <c r="I49" s="37"/>
      <c r="J49" s="37"/>
      <c r="K49" s="37"/>
    </row>
    <row r="50" spans="1:14" ht="15.75" customHeight="1" x14ac:dyDescent="0.25">
      <c r="A50" s="743" t="s">
        <v>206</v>
      </c>
      <c r="B50" s="744"/>
      <c r="C50" s="744"/>
      <c r="D50" s="744"/>
      <c r="E50" s="744"/>
      <c r="F50" s="744"/>
      <c r="G50" s="744"/>
      <c r="H50" s="744"/>
      <c r="I50" s="744"/>
      <c r="J50" s="744"/>
      <c r="K50" s="744"/>
      <c r="L50" s="745"/>
    </row>
    <row r="51" spans="1:14" ht="15.75" customHeight="1" x14ac:dyDescent="0.25">
      <c r="A51" s="732" t="s">
        <v>119</v>
      </c>
      <c r="B51" s="733"/>
      <c r="C51" s="733"/>
      <c r="D51" s="733"/>
      <c r="E51" s="716">
        <f>$L$1-3</f>
        <v>2016</v>
      </c>
      <c r="F51" s="716"/>
      <c r="G51" s="716">
        <f>$L$1-2</f>
        <v>2017</v>
      </c>
      <c r="H51" s="716"/>
      <c r="I51" s="716">
        <f>$L$1-1</f>
        <v>2018</v>
      </c>
      <c r="J51" s="716"/>
      <c r="K51" s="716">
        <f>$L$1</f>
        <v>2019</v>
      </c>
      <c r="L51" s="717"/>
    </row>
    <row r="52" spans="1:14" ht="28.5" customHeight="1" x14ac:dyDescent="0.25">
      <c r="A52" s="736" t="s">
        <v>207</v>
      </c>
      <c r="B52" s="737"/>
      <c r="C52" s="737"/>
      <c r="D52" s="737"/>
      <c r="E52" s="738">
        <v>42693.66</v>
      </c>
      <c r="F52" s="739"/>
      <c r="G52" s="738">
        <v>35866.43</v>
      </c>
      <c r="H52" s="739"/>
      <c r="I52" s="738">
        <v>41096.870000000003</v>
      </c>
      <c r="J52" s="739"/>
      <c r="K52" s="734">
        <v>31098.12</v>
      </c>
      <c r="L52" s="735"/>
      <c r="N52" s="33"/>
    </row>
    <row r="53" spans="1:14" ht="24.75" customHeight="1" x14ac:dyDescent="0.25">
      <c r="A53" s="736" t="s">
        <v>208</v>
      </c>
      <c r="B53" s="737"/>
      <c r="C53" s="737"/>
      <c r="D53" s="737"/>
      <c r="E53" s="738">
        <v>26806.25</v>
      </c>
      <c r="F53" s="739"/>
      <c r="G53" s="738">
        <v>16995.16</v>
      </c>
      <c r="H53" s="739"/>
      <c r="I53" s="738">
        <v>15959.68</v>
      </c>
      <c r="J53" s="739"/>
      <c r="K53" s="734">
        <v>14864.06</v>
      </c>
      <c r="L53" s="735"/>
      <c r="N53" s="33"/>
    </row>
    <row r="54" spans="1:14" ht="33.75" customHeight="1" x14ac:dyDescent="0.25">
      <c r="A54" s="736" t="s">
        <v>375</v>
      </c>
      <c r="B54" s="737"/>
      <c r="C54" s="737"/>
      <c r="D54" s="737"/>
      <c r="E54" s="738">
        <v>456634.41</v>
      </c>
      <c r="F54" s="739"/>
      <c r="G54" s="738">
        <v>411386.58</v>
      </c>
      <c r="H54" s="739"/>
      <c r="I54" s="738">
        <v>408038.57</v>
      </c>
      <c r="J54" s="739"/>
      <c r="K54" s="734">
        <v>416403.64</v>
      </c>
      <c r="L54" s="735"/>
      <c r="N54" s="33"/>
    </row>
    <row r="55" spans="1:14" ht="24" customHeight="1" x14ac:dyDescent="0.25">
      <c r="A55" s="736" t="s">
        <v>209</v>
      </c>
      <c r="B55" s="737"/>
      <c r="C55" s="737"/>
      <c r="D55" s="737"/>
      <c r="E55" s="738">
        <v>197921.25</v>
      </c>
      <c r="F55" s="739"/>
      <c r="G55" s="738">
        <v>17964.400000000001</v>
      </c>
      <c r="H55" s="739"/>
      <c r="I55" s="738">
        <v>18999.88</v>
      </c>
      <c r="J55" s="739"/>
      <c r="K55" s="734">
        <v>20095.5</v>
      </c>
      <c r="L55" s="735"/>
      <c r="N55" s="33"/>
    </row>
    <row r="56" spans="1:14" ht="22.5" customHeight="1" thickBot="1" x14ac:dyDescent="0.3">
      <c r="A56" s="718" t="s">
        <v>210</v>
      </c>
      <c r="B56" s="719"/>
      <c r="C56" s="719"/>
      <c r="D56" s="719"/>
      <c r="E56" s="720">
        <v>0</v>
      </c>
      <c r="F56" s="721"/>
      <c r="G56" s="720">
        <v>0</v>
      </c>
      <c r="H56" s="721"/>
      <c r="I56" s="722">
        <v>0</v>
      </c>
      <c r="J56" s="723"/>
      <c r="K56" s="724">
        <v>0</v>
      </c>
      <c r="L56" s="725"/>
    </row>
    <row r="57" spans="1:14" ht="12.75" customHeight="1" thickBot="1" x14ac:dyDescent="0.3">
      <c r="A57" s="44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6"/>
    </row>
    <row r="58" spans="1:14" x14ac:dyDescent="0.25">
      <c r="A58" s="726" t="s">
        <v>161</v>
      </c>
      <c r="B58" s="727"/>
      <c r="C58" s="727"/>
      <c r="D58" s="727"/>
      <c r="E58" s="727"/>
      <c r="F58" s="727"/>
      <c r="G58" s="727"/>
      <c r="H58" s="727"/>
      <c r="I58" s="727"/>
      <c r="J58" s="727"/>
      <c r="K58" s="727"/>
      <c r="L58" s="728"/>
    </row>
    <row r="59" spans="1:14" ht="15.75" customHeight="1" x14ac:dyDescent="0.25">
      <c r="A59" s="729" t="s">
        <v>211</v>
      </c>
      <c r="B59" s="730"/>
      <c r="C59" s="730"/>
      <c r="D59" s="730"/>
      <c r="E59" s="730"/>
      <c r="F59" s="730"/>
      <c r="G59" s="730"/>
      <c r="H59" s="730"/>
      <c r="I59" s="730"/>
      <c r="J59" s="730"/>
      <c r="K59" s="730"/>
      <c r="L59" s="731"/>
    </row>
    <row r="60" spans="1:14" x14ac:dyDescent="0.25">
      <c r="A60" s="732" t="s">
        <v>119</v>
      </c>
      <c r="B60" s="733"/>
      <c r="C60" s="733"/>
      <c r="D60" s="733"/>
      <c r="E60" s="716">
        <f>$L$1-3</f>
        <v>2016</v>
      </c>
      <c r="F60" s="716"/>
      <c r="G60" s="716">
        <f>$L$1-2</f>
        <v>2017</v>
      </c>
      <c r="H60" s="716"/>
      <c r="I60" s="716">
        <f>$L$1-1</f>
        <v>2018</v>
      </c>
      <c r="J60" s="716"/>
      <c r="K60" s="716">
        <f>$L$1</f>
        <v>2019</v>
      </c>
      <c r="L60" s="717"/>
    </row>
    <row r="61" spans="1:14" ht="12.75" customHeight="1" x14ac:dyDescent="0.25">
      <c r="A61" s="668" t="s">
        <v>212</v>
      </c>
      <c r="B61" s="669"/>
      <c r="C61" s="669"/>
      <c r="D61" s="669"/>
      <c r="E61" s="670">
        <f>(E8+E10)/SUM(E8:E10)</f>
        <v>0.958383408747566</v>
      </c>
      <c r="F61" s="670"/>
      <c r="G61" s="670">
        <f>(G8+G10)/SUM(G8:G10)</f>
        <v>0.96347257575649503</v>
      </c>
      <c r="H61" s="670"/>
      <c r="I61" s="670">
        <f>(I8+I10)/SUM(I8:I10)</f>
        <v>0.95705310475317706</v>
      </c>
      <c r="J61" s="670"/>
      <c r="K61" s="671">
        <f>(K8+K10)/SUM(K8:K10)</f>
        <v>0.96404307643807574</v>
      </c>
      <c r="L61" s="672"/>
    </row>
    <row r="62" spans="1:14" ht="12.75" customHeight="1" x14ac:dyDescent="0.25">
      <c r="A62" s="673" t="s">
        <v>213</v>
      </c>
      <c r="B62" s="674"/>
      <c r="C62" s="674"/>
      <c r="D62" s="674"/>
      <c r="E62" s="670"/>
      <c r="F62" s="670"/>
      <c r="G62" s="670"/>
      <c r="H62" s="670"/>
      <c r="I62" s="670"/>
      <c r="J62" s="670"/>
      <c r="K62" s="671"/>
      <c r="L62" s="672"/>
    </row>
    <row r="63" spans="1:14" ht="12.75" customHeight="1" x14ac:dyDescent="0.25">
      <c r="A63" s="675" t="s">
        <v>214</v>
      </c>
      <c r="B63" s="674"/>
      <c r="C63" s="674"/>
      <c r="D63" s="674"/>
      <c r="E63" s="670"/>
      <c r="F63" s="670"/>
      <c r="G63" s="670"/>
      <c r="H63" s="670"/>
      <c r="I63" s="670"/>
      <c r="J63" s="670"/>
      <c r="K63" s="671"/>
      <c r="L63" s="672"/>
    </row>
    <row r="64" spans="1:14" ht="12.75" customHeight="1" x14ac:dyDescent="0.25">
      <c r="A64" s="668" t="s">
        <v>215</v>
      </c>
      <c r="B64" s="669"/>
      <c r="C64" s="669"/>
      <c r="D64" s="669"/>
      <c r="E64" s="670">
        <f>E8/SUM(C8:E10)</f>
        <v>0.81478330614548244</v>
      </c>
      <c r="F64" s="670"/>
      <c r="G64" s="670">
        <f>G8/SUM(G8:G10)</f>
        <v>0.81309451702059998</v>
      </c>
      <c r="H64" s="670"/>
      <c r="I64" s="670">
        <f>I8/SUM(I8:I10)</f>
        <v>0.80958564989895809</v>
      </c>
      <c r="J64" s="670"/>
      <c r="K64" s="671">
        <f>K8/SUM(K8:K10)</f>
        <v>0.82683024398513516</v>
      </c>
      <c r="L64" s="672"/>
    </row>
    <row r="65" spans="1:12" ht="12.75" customHeight="1" x14ac:dyDescent="0.25">
      <c r="A65" s="673" t="s">
        <v>216</v>
      </c>
      <c r="B65" s="674"/>
      <c r="C65" s="674"/>
      <c r="D65" s="674"/>
      <c r="E65" s="670"/>
      <c r="F65" s="670"/>
      <c r="G65" s="670"/>
      <c r="H65" s="670"/>
      <c r="I65" s="670"/>
      <c r="J65" s="670"/>
      <c r="K65" s="671"/>
      <c r="L65" s="672"/>
    </row>
    <row r="66" spans="1:12" ht="13.2" customHeight="1" x14ac:dyDescent="0.25">
      <c r="A66" s="675" t="s">
        <v>214</v>
      </c>
      <c r="B66" s="674"/>
      <c r="C66" s="674"/>
      <c r="D66" s="674"/>
      <c r="E66" s="670"/>
      <c r="F66" s="670"/>
      <c r="G66" s="670"/>
      <c r="H66" s="670"/>
      <c r="I66" s="670"/>
      <c r="J66" s="670"/>
      <c r="K66" s="671"/>
      <c r="L66" s="672"/>
    </row>
    <row r="67" spans="1:12" ht="13.2" customHeight="1" x14ac:dyDescent="0.25">
      <c r="A67" s="668" t="s">
        <v>217</v>
      </c>
      <c r="B67" s="669"/>
      <c r="C67" s="669"/>
      <c r="D67" s="669"/>
      <c r="E67" s="670">
        <f>E52/SUM(E8:E10)</f>
        <v>2.144676312298021E-2</v>
      </c>
      <c r="F67" s="670"/>
      <c r="G67" s="670">
        <f>G52/SUM(G8:G10)</f>
        <v>1.7643460853271929E-2</v>
      </c>
      <c r="H67" s="670"/>
      <c r="I67" s="670">
        <f>I52/SUM(I8:I10)</f>
        <v>2.0665921798721825E-2</v>
      </c>
      <c r="J67" s="670"/>
      <c r="K67" s="671">
        <f>K52/SUM(K8:K10)</f>
        <v>1.5268671011519186E-2</v>
      </c>
      <c r="L67" s="672"/>
    </row>
    <row r="68" spans="1:12" ht="13.2" customHeight="1" x14ac:dyDescent="0.25">
      <c r="A68" s="673" t="s">
        <v>218</v>
      </c>
      <c r="B68" s="674"/>
      <c r="C68" s="674"/>
      <c r="D68" s="674"/>
      <c r="E68" s="670"/>
      <c r="F68" s="670"/>
      <c r="G68" s="670"/>
      <c r="H68" s="670"/>
      <c r="I68" s="670"/>
      <c r="J68" s="670"/>
      <c r="K68" s="671"/>
      <c r="L68" s="672"/>
    </row>
    <row r="69" spans="1:12" ht="13.2" customHeight="1" x14ac:dyDescent="0.25">
      <c r="A69" s="675" t="s">
        <v>214</v>
      </c>
      <c r="B69" s="674"/>
      <c r="C69" s="674"/>
      <c r="D69" s="674"/>
      <c r="E69" s="670"/>
      <c r="F69" s="670"/>
      <c r="G69" s="670"/>
      <c r="H69" s="670"/>
      <c r="I69" s="670"/>
      <c r="J69" s="670"/>
      <c r="K69" s="671"/>
      <c r="L69" s="672"/>
    </row>
    <row r="70" spans="1:12" ht="13.8" thickBot="1" x14ac:dyDescent="0.3">
      <c r="A70" s="713" t="s">
        <v>219</v>
      </c>
      <c r="B70" s="714"/>
      <c r="C70" s="714"/>
      <c r="D70" s="714"/>
      <c r="E70" s="714"/>
      <c r="F70" s="714"/>
      <c r="G70" s="714"/>
      <c r="H70" s="714"/>
      <c r="I70" s="714"/>
      <c r="J70" s="714"/>
      <c r="K70" s="714"/>
      <c r="L70" s="715"/>
    </row>
    <row r="71" spans="1:12" x14ac:dyDescent="0.25">
      <c r="A71" s="701" t="s">
        <v>110</v>
      </c>
      <c r="B71" s="702"/>
      <c r="C71" s="702"/>
      <c r="D71" s="702"/>
      <c r="E71" s="703">
        <f>$L$1-3</f>
        <v>2016</v>
      </c>
      <c r="F71" s="703"/>
      <c r="G71" s="703">
        <f>$L$1-2</f>
        <v>2017</v>
      </c>
      <c r="H71" s="703"/>
      <c r="I71" s="703">
        <f>$L$1-1</f>
        <v>2018</v>
      </c>
      <c r="J71" s="703"/>
      <c r="K71" s="703">
        <f>$L$1</f>
        <v>2019</v>
      </c>
      <c r="L71" s="704"/>
    </row>
    <row r="72" spans="1:12" ht="24" customHeight="1" x14ac:dyDescent="0.25">
      <c r="A72" s="668" t="s">
        <v>220</v>
      </c>
      <c r="B72" s="669"/>
      <c r="C72" s="669"/>
      <c r="D72" s="669"/>
      <c r="E72" s="670">
        <f>SUM(E53:F55)/SUM(E8:E10)</f>
        <v>0.34227581998805812</v>
      </c>
      <c r="F72" s="670"/>
      <c r="G72" s="670">
        <f>(G53+G54+G55)/SUM(G8:G10)</f>
        <v>0.21956717320622743</v>
      </c>
      <c r="H72" s="670"/>
      <c r="I72" s="670">
        <f>(I53+I54+I55)/SUM(I8:I10)</f>
        <v>0.22276549799437292</v>
      </c>
      <c r="J72" s="670"/>
      <c r="K72" s="671">
        <f>(K53+K54+K55)/SUM(K8:K10)</f>
        <v>0.22161198836156454</v>
      </c>
      <c r="L72" s="672"/>
    </row>
    <row r="73" spans="1:12" ht="13.2" customHeight="1" x14ac:dyDescent="0.25">
      <c r="A73" s="673" t="s">
        <v>221</v>
      </c>
      <c r="B73" s="674"/>
      <c r="C73" s="674"/>
      <c r="D73" s="674"/>
      <c r="E73" s="670"/>
      <c r="F73" s="670"/>
      <c r="G73" s="670"/>
      <c r="H73" s="670"/>
      <c r="I73" s="670"/>
      <c r="J73" s="670"/>
      <c r="K73" s="671"/>
      <c r="L73" s="672"/>
    </row>
    <row r="74" spans="1:12" ht="13.2" customHeight="1" x14ac:dyDescent="0.25">
      <c r="A74" s="675" t="s">
        <v>214</v>
      </c>
      <c r="B74" s="674"/>
      <c r="C74" s="674"/>
      <c r="D74" s="674"/>
      <c r="E74" s="670"/>
      <c r="F74" s="670"/>
      <c r="G74" s="670"/>
      <c r="H74" s="670"/>
      <c r="I74" s="670"/>
      <c r="J74" s="670"/>
      <c r="K74" s="671"/>
      <c r="L74" s="672"/>
    </row>
    <row r="75" spans="1:12" ht="13.2" customHeight="1" x14ac:dyDescent="0.25">
      <c r="A75" s="668" t="s">
        <v>222</v>
      </c>
      <c r="B75" s="669"/>
      <c r="C75" s="669"/>
      <c r="D75" s="669"/>
      <c r="E75" s="670">
        <f>E54/SUM(E8:E10)</f>
        <v>0.22938604994446068</v>
      </c>
      <c r="F75" s="670"/>
      <c r="G75" s="670">
        <f>G54/SUM(G8:G10)</f>
        <v>0.202369821021814</v>
      </c>
      <c r="H75" s="670"/>
      <c r="I75" s="670">
        <f>I54/SUM(I8:I10)</f>
        <v>0.20518577639811211</v>
      </c>
      <c r="J75" s="670"/>
      <c r="K75" s="671">
        <f>K54/SUM(K8:K10)</f>
        <v>0.2044474131284808</v>
      </c>
      <c r="L75" s="672"/>
    </row>
    <row r="76" spans="1:12" ht="13.2" customHeight="1" x14ac:dyDescent="0.25">
      <c r="A76" s="673" t="s">
        <v>223</v>
      </c>
      <c r="B76" s="674"/>
      <c r="C76" s="674"/>
      <c r="D76" s="674"/>
      <c r="E76" s="670"/>
      <c r="F76" s="670"/>
      <c r="G76" s="670"/>
      <c r="H76" s="670"/>
      <c r="I76" s="670"/>
      <c r="J76" s="670"/>
      <c r="K76" s="671"/>
      <c r="L76" s="672"/>
    </row>
    <row r="77" spans="1:12" ht="13.2" customHeight="1" x14ac:dyDescent="0.25">
      <c r="A77" s="675" t="s">
        <v>214</v>
      </c>
      <c r="B77" s="674"/>
      <c r="C77" s="674"/>
      <c r="D77" s="674"/>
      <c r="E77" s="670"/>
      <c r="F77" s="670"/>
      <c r="G77" s="670"/>
      <c r="H77" s="670"/>
      <c r="I77" s="670"/>
      <c r="J77" s="670"/>
      <c r="K77" s="671"/>
      <c r="L77" s="672"/>
    </row>
    <row r="78" spans="1:12" ht="12.75" customHeight="1" x14ac:dyDescent="0.25">
      <c r="A78" s="668" t="s">
        <v>224</v>
      </c>
      <c r="B78" s="669"/>
      <c r="C78" s="669"/>
      <c r="D78" s="669"/>
      <c r="E78" s="670">
        <f>(E53+E55)/SUM(E8:E10)</f>
        <v>0.11288977004359745</v>
      </c>
      <c r="F78" s="670"/>
      <c r="G78" s="670">
        <f>(G53+G55)/SUM(G8:G10)</f>
        <v>1.7197352184413425E-2</v>
      </c>
      <c r="H78" s="670"/>
      <c r="I78" s="670">
        <f>(I53+I55)/SUM(I8:I10)</f>
        <v>1.7579721596260822E-2</v>
      </c>
      <c r="J78" s="670"/>
      <c r="K78" s="671">
        <f>(K53+K55)/SUM(K8:K10)</f>
        <v>1.7164575233083724E-2</v>
      </c>
      <c r="L78" s="672"/>
    </row>
    <row r="79" spans="1:12" ht="12.75" customHeight="1" x14ac:dyDescent="0.25">
      <c r="A79" s="673" t="s">
        <v>225</v>
      </c>
      <c r="B79" s="674"/>
      <c r="C79" s="674"/>
      <c r="D79" s="674"/>
      <c r="E79" s="670"/>
      <c r="F79" s="670"/>
      <c r="G79" s="670"/>
      <c r="H79" s="670"/>
      <c r="I79" s="670"/>
      <c r="J79" s="670"/>
      <c r="K79" s="671"/>
      <c r="L79" s="672"/>
    </row>
    <row r="80" spans="1:12" ht="12.75" customHeight="1" thickBot="1" x14ac:dyDescent="0.3">
      <c r="A80" s="680" t="s">
        <v>214</v>
      </c>
      <c r="B80" s="681"/>
      <c r="C80" s="681"/>
      <c r="D80" s="681"/>
      <c r="E80" s="677"/>
      <c r="F80" s="677"/>
      <c r="G80" s="677"/>
      <c r="H80" s="677"/>
      <c r="I80" s="677"/>
      <c r="J80" s="677"/>
      <c r="K80" s="678"/>
      <c r="L80" s="679"/>
    </row>
    <row r="81" spans="1:12" ht="13.8" thickBot="1" x14ac:dyDescent="0.3">
      <c r="A81" s="698" t="s">
        <v>226</v>
      </c>
      <c r="B81" s="699"/>
      <c r="C81" s="699"/>
      <c r="D81" s="699"/>
      <c r="E81" s="699"/>
      <c r="F81" s="699"/>
      <c r="G81" s="699"/>
      <c r="H81" s="699"/>
      <c r="I81" s="699"/>
      <c r="J81" s="699"/>
      <c r="K81" s="699"/>
      <c r="L81" s="700"/>
    </row>
    <row r="82" spans="1:12" x14ac:dyDescent="0.25">
      <c r="A82" s="701" t="s">
        <v>110</v>
      </c>
      <c r="B82" s="702"/>
      <c r="C82" s="702"/>
      <c r="D82" s="702"/>
      <c r="E82" s="703">
        <f>$L$1-3</f>
        <v>2016</v>
      </c>
      <c r="F82" s="703"/>
      <c r="G82" s="703">
        <f>$L$1-2</f>
        <v>2017</v>
      </c>
      <c r="H82" s="703"/>
      <c r="I82" s="703">
        <f>$L$1-1</f>
        <v>2018</v>
      </c>
      <c r="J82" s="703"/>
      <c r="K82" s="703">
        <f>$L$1</f>
        <v>2019</v>
      </c>
      <c r="L82" s="704"/>
    </row>
    <row r="83" spans="1:12" ht="12.75" customHeight="1" x14ac:dyDescent="0.25">
      <c r="A83" s="668" t="s">
        <v>227</v>
      </c>
      <c r="B83" s="669"/>
      <c r="C83" s="669"/>
      <c r="D83" s="669"/>
      <c r="E83" s="688">
        <f>(E8+E10)/Caratteristiche!G5</f>
        <v>710.02436546334195</v>
      </c>
      <c r="F83" s="688"/>
      <c r="G83" s="688">
        <f>(G8+G10)/Caratteristiche!I5</f>
        <v>734.93091557223272</v>
      </c>
      <c r="H83" s="688"/>
      <c r="I83" s="688">
        <f>(I8+I10)/Caratteristiche!K5</f>
        <v>712.81813483146061</v>
      </c>
      <c r="J83" s="688"/>
      <c r="K83" s="705">
        <f>(K8+K10)/Caratteristiche!M5</f>
        <v>735.66613338328966</v>
      </c>
      <c r="L83" s="706"/>
    </row>
    <row r="84" spans="1:12" ht="12.75" customHeight="1" x14ac:dyDescent="0.25">
      <c r="A84" s="673" t="s">
        <v>213</v>
      </c>
      <c r="B84" s="674"/>
      <c r="C84" s="674"/>
      <c r="D84" s="674"/>
      <c r="E84" s="688"/>
      <c r="F84" s="688"/>
      <c r="G84" s="688"/>
      <c r="H84" s="688"/>
      <c r="I84" s="688"/>
      <c r="J84" s="688"/>
      <c r="K84" s="705"/>
      <c r="L84" s="706"/>
    </row>
    <row r="85" spans="1:12" ht="12.75" customHeight="1" x14ac:dyDescent="0.25">
      <c r="A85" s="675" t="s">
        <v>228</v>
      </c>
      <c r="B85" s="674"/>
      <c r="C85" s="674"/>
      <c r="D85" s="674"/>
      <c r="E85" s="688"/>
      <c r="F85" s="688"/>
      <c r="G85" s="688"/>
      <c r="H85" s="688"/>
      <c r="I85" s="688"/>
      <c r="J85" s="688"/>
      <c r="K85" s="705"/>
      <c r="L85" s="706"/>
    </row>
    <row r="86" spans="1:12" ht="12.75" customHeight="1" x14ac:dyDescent="0.25">
      <c r="A86" s="668" t="s">
        <v>229</v>
      </c>
      <c r="B86" s="669"/>
      <c r="C86" s="669"/>
      <c r="D86" s="669"/>
      <c r="E86" s="688">
        <f>E8/Caratteristiche!G5</f>
        <v>603.63732787495348</v>
      </c>
      <c r="F86" s="688"/>
      <c r="G86" s="688">
        <f>G8/Caratteristiche!I5</f>
        <v>620.22346341463413</v>
      </c>
      <c r="H86" s="688"/>
      <c r="I86" s="688">
        <f>I8/Caratteristiche!K5</f>
        <v>602.983606741573</v>
      </c>
      <c r="J86" s="688"/>
      <c r="K86" s="705">
        <f>K8/Caratteristiche!M5</f>
        <v>630.95832896215813</v>
      </c>
      <c r="L86" s="706"/>
    </row>
    <row r="87" spans="1:12" ht="12.75" customHeight="1" x14ac:dyDescent="0.25">
      <c r="A87" s="673" t="s">
        <v>216</v>
      </c>
      <c r="B87" s="674"/>
      <c r="C87" s="674"/>
      <c r="D87" s="674"/>
      <c r="E87" s="688"/>
      <c r="F87" s="688"/>
      <c r="G87" s="688"/>
      <c r="H87" s="688"/>
      <c r="I87" s="688"/>
      <c r="J87" s="688"/>
      <c r="K87" s="705"/>
      <c r="L87" s="706"/>
    </row>
    <row r="88" spans="1:12" ht="12.75" customHeight="1" x14ac:dyDescent="0.25">
      <c r="A88" s="675" t="s">
        <v>228</v>
      </c>
      <c r="B88" s="674"/>
      <c r="C88" s="674"/>
      <c r="D88" s="674"/>
      <c r="E88" s="688"/>
      <c r="F88" s="688"/>
      <c r="G88" s="688"/>
      <c r="H88" s="688"/>
      <c r="I88" s="688"/>
      <c r="J88" s="688"/>
      <c r="K88" s="705"/>
      <c r="L88" s="706"/>
    </row>
    <row r="89" spans="1:12" ht="12.75" customHeight="1" x14ac:dyDescent="0.25">
      <c r="A89" s="668" t="s">
        <v>230</v>
      </c>
      <c r="B89" s="669"/>
      <c r="C89" s="669"/>
      <c r="D89" s="669"/>
      <c r="E89" s="688">
        <f>(E53+E55)/Caratteristiche!G5</f>
        <v>83.635094901377002</v>
      </c>
      <c r="F89" s="688"/>
      <c r="G89" s="688">
        <f>(G53+G55)/Caratteristiche!I5</f>
        <v>13.118033771106941</v>
      </c>
      <c r="H89" s="688"/>
      <c r="I89" s="688">
        <f>(I53+I55)/Caratteristiche!K5</f>
        <v>13.093468164794007</v>
      </c>
      <c r="J89" s="688"/>
      <c r="K89" s="707">
        <f>(K53+K55)/Caratteristiche!M5</f>
        <v>13.098373922817533</v>
      </c>
      <c r="L89" s="708"/>
    </row>
    <row r="90" spans="1:12" ht="12.75" customHeight="1" x14ac:dyDescent="0.25">
      <c r="A90" s="673" t="s">
        <v>231</v>
      </c>
      <c r="B90" s="674"/>
      <c r="C90" s="674"/>
      <c r="D90" s="674"/>
      <c r="E90" s="688"/>
      <c r="F90" s="688"/>
      <c r="G90" s="688"/>
      <c r="H90" s="688"/>
      <c r="I90" s="688"/>
      <c r="J90" s="688"/>
      <c r="K90" s="709"/>
      <c r="L90" s="710"/>
    </row>
    <row r="91" spans="1:12" ht="12.75" customHeight="1" x14ac:dyDescent="0.25">
      <c r="A91" s="675" t="s">
        <v>228</v>
      </c>
      <c r="B91" s="674"/>
      <c r="C91" s="674"/>
      <c r="D91" s="674"/>
      <c r="E91" s="688"/>
      <c r="F91" s="688"/>
      <c r="G91" s="688"/>
      <c r="H91" s="688"/>
      <c r="I91" s="688"/>
      <c r="J91" s="688"/>
      <c r="K91" s="711"/>
      <c r="L91" s="712"/>
    </row>
    <row r="92" spans="1:12" ht="12.75" customHeight="1" x14ac:dyDescent="0.25">
      <c r="A92" s="668" t="s">
        <v>232</v>
      </c>
      <c r="B92" s="669"/>
      <c r="C92" s="669"/>
      <c r="D92" s="669"/>
      <c r="E92" s="688">
        <f>E52/Caratteristiche!G5</f>
        <v>15.888969110532193</v>
      </c>
      <c r="F92" s="688"/>
      <c r="G92" s="688">
        <f>G52/Caratteristiche!I5</f>
        <v>13.458322701688555</v>
      </c>
      <c r="H92" s="688"/>
      <c r="I92" s="688">
        <f>I52/Caratteristiche!K5</f>
        <v>15.392086142322098</v>
      </c>
      <c r="J92" s="688"/>
      <c r="K92" s="690">
        <f>K52/Caratteristiche!M5</f>
        <v>11.651599850131134</v>
      </c>
      <c r="L92" s="691"/>
    </row>
    <row r="93" spans="1:12" ht="12.75" customHeight="1" x14ac:dyDescent="0.25">
      <c r="A93" s="673" t="s">
        <v>218</v>
      </c>
      <c r="B93" s="674"/>
      <c r="C93" s="674"/>
      <c r="D93" s="674"/>
      <c r="E93" s="688"/>
      <c r="F93" s="688"/>
      <c r="G93" s="688"/>
      <c r="H93" s="688"/>
      <c r="I93" s="688"/>
      <c r="J93" s="688"/>
      <c r="K93" s="692"/>
      <c r="L93" s="693"/>
    </row>
    <row r="94" spans="1:12" ht="13.5" customHeight="1" thickBot="1" x14ac:dyDescent="0.3">
      <c r="A94" s="696" t="s">
        <v>228</v>
      </c>
      <c r="B94" s="697"/>
      <c r="C94" s="697"/>
      <c r="D94" s="697"/>
      <c r="E94" s="689"/>
      <c r="F94" s="689"/>
      <c r="G94" s="689"/>
      <c r="H94" s="689"/>
      <c r="I94" s="689"/>
      <c r="J94" s="689"/>
      <c r="K94" s="694"/>
      <c r="L94" s="695"/>
    </row>
    <row r="95" spans="1:12" ht="13.8" thickBot="1" x14ac:dyDescent="0.3">
      <c r="A95" s="698" t="s">
        <v>233</v>
      </c>
      <c r="B95" s="699"/>
      <c r="C95" s="699"/>
      <c r="D95" s="699"/>
      <c r="E95" s="699"/>
      <c r="F95" s="699"/>
      <c r="G95" s="699"/>
      <c r="H95" s="699"/>
      <c r="I95" s="699"/>
      <c r="J95" s="699"/>
      <c r="K95" s="699"/>
      <c r="L95" s="700"/>
    </row>
    <row r="96" spans="1:12" x14ac:dyDescent="0.25">
      <c r="A96" s="701" t="s">
        <v>110</v>
      </c>
      <c r="B96" s="702"/>
      <c r="C96" s="702"/>
      <c r="D96" s="702"/>
      <c r="E96" s="703">
        <f>$L$1-3</f>
        <v>2016</v>
      </c>
      <c r="F96" s="703"/>
      <c r="G96" s="703">
        <f>$L$1-2</f>
        <v>2017</v>
      </c>
      <c r="H96" s="703"/>
      <c r="I96" s="703">
        <f>$L$1-1</f>
        <v>2018</v>
      </c>
      <c r="J96" s="703"/>
      <c r="K96" s="703">
        <f>$L$1</f>
        <v>2019</v>
      </c>
      <c r="L96" s="704"/>
    </row>
    <row r="97" spans="1:12" ht="12.75" customHeight="1" x14ac:dyDescent="0.25">
      <c r="A97" s="668" t="s">
        <v>234</v>
      </c>
      <c r="B97" s="669"/>
      <c r="C97" s="669"/>
      <c r="D97" s="669"/>
      <c r="E97" s="670">
        <f>E38/E15</f>
        <v>0.11646250801580539</v>
      </c>
      <c r="F97" s="670"/>
      <c r="G97" s="670">
        <f>G38/G15</f>
        <v>0.14287326922886623</v>
      </c>
      <c r="H97" s="670"/>
      <c r="I97" s="670">
        <f>I38/I15</f>
        <v>0.13773807931536106</v>
      </c>
      <c r="J97" s="670"/>
      <c r="K97" s="671">
        <f>K38/K15</f>
        <v>0.22764402517969895</v>
      </c>
      <c r="L97" s="672"/>
    </row>
    <row r="98" spans="1:12" ht="12.75" customHeight="1" x14ac:dyDescent="0.25">
      <c r="A98" s="673" t="s">
        <v>235</v>
      </c>
      <c r="B98" s="674"/>
      <c r="C98" s="674"/>
      <c r="D98" s="674"/>
      <c r="E98" s="670"/>
      <c r="F98" s="670"/>
      <c r="G98" s="670"/>
      <c r="H98" s="670"/>
      <c r="I98" s="670"/>
      <c r="J98" s="670"/>
      <c r="K98" s="671"/>
      <c r="L98" s="672"/>
    </row>
    <row r="99" spans="1:12" ht="12.75" customHeight="1" x14ac:dyDescent="0.25">
      <c r="A99" s="675" t="s">
        <v>236</v>
      </c>
      <c r="B99" s="674"/>
      <c r="C99" s="674"/>
      <c r="D99" s="674"/>
      <c r="E99" s="670"/>
      <c r="F99" s="670"/>
      <c r="G99" s="670"/>
      <c r="H99" s="670"/>
      <c r="I99" s="670"/>
      <c r="J99" s="670"/>
      <c r="K99" s="671"/>
      <c r="L99" s="672"/>
    </row>
    <row r="100" spans="1:12" ht="12.75" customHeight="1" x14ac:dyDescent="0.25">
      <c r="A100" s="668" t="s">
        <v>237</v>
      </c>
      <c r="B100" s="669"/>
      <c r="C100" s="669"/>
      <c r="D100" s="669"/>
      <c r="E100" s="670">
        <f>E48/E26</f>
        <v>0.16871171515589758</v>
      </c>
      <c r="F100" s="670"/>
      <c r="G100" s="670">
        <f>G48/G26</f>
        <v>0.26919851783409365</v>
      </c>
      <c r="H100" s="670"/>
      <c r="I100" s="670">
        <f>I48/I26</f>
        <v>0.11076267444263713</v>
      </c>
      <c r="J100" s="670"/>
      <c r="K100" s="671">
        <f>K48/K26</f>
        <v>0.19228206596987718</v>
      </c>
      <c r="L100" s="672"/>
    </row>
    <row r="101" spans="1:12" ht="12.75" customHeight="1" x14ac:dyDescent="0.25">
      <c r="A101" s="673" t="s">
        <v>238</v>
      </c>
      <c r="B101" s="674"/>
      <c r="C101" s="674"/>
      <c r="D101" s="674"/>
      <c r="E101" s="670"/>
      <c r="F101" s="670"/>
      <c r="G101" s="670"/>
      <c r="H101" s="670"/>
      <c r="I101" s="670"/>
      <c r="J101" s="670"/>
      <c r="K101" s="671"/>
      <c r="L101" s="672"/>
    </row>
    <row r="102" spans="1:12" ht="12.75" customHeight="1" x14ac:dyDescent="0.25">
      <c r="A102" s="675" t="s">
        <v>239</v>
      </c>
      <c r="B102" s="674"/>
      <c r="C102" s="674"/>
      <c r="D102" s="674"/>
      <c r="E102" s="670"/>
      <c r="F102" s="670"/>
      <c r="G102" s="670"/>
      <c r="H102" s="670"/>
      <c r="I102" s="670"/>
      <c r="J102" s="670"/>
      <c r="K102" s="671"/>
      <c r="L102" s="672"/>
    </row>
    <row r="103" spans="1:12" ht="12.75" customHeight="1" x14ac:dyDescent="0.25">
      <c r="A103" s="668" t="s">
        <v>240</v>
      </c>
      <c r="B103" s="669"/>
      <c r="C103" s="669"/>
      <c r="D103" s="669"/>
      <c r="E103" s="670">
        <f>(F8+F10)/(E8+E10)</f>
        <v>0.89231424133235138</v>
      </c>
      <c r="F103" s="670"/>
      <c r="G103" s="670">
        <f>(H8+H10)/(G8+G10)</f>
        <v>0.87324320700787073</v>
      </c>
      <c r="H103" s="670"/>
      <c r="I103" s="670">
        <f>(J8+J10)/(I8+I10)</f>
        <v>0.96943492875107184</v>
      </c>
      <c r="J103" s="670"/>
      <c r="K103" s="682">
        <f>(L8+L10)/(K8+K10)</f>
        <v>0.96785637998560425</v>
      </c>
      <c r="L103" s="683"/>
    </row>
    <row r="104" spans="1:12" ht="12.75" customHeight="1" x14ac:dyDescent="0.25">
      <c r="A104" s="673" t="s">
        <v>241</v>
      </c>
      <c r="B104" s="674"/>
      <c r="C104" s="674"/>
      <c r="D104" s="674"/>
      <c r="E104" s="670"/>
      <c r="F104" s="670"/>
      <c r="G104" s="670"/>
      <c r="H104" s="670"/>
      <c r="I104" s="670"/>
      <c r="J104" s="670"/>
      <c r="K104" s="684"/>
      <c r="L104" s="685"/>
    </row>
    <row r="105" spans="1:12" ht="12.75" customHeight="1" x14ac:dyDescent="0.25">
      <c r="A105" s="675" t="s">
        <v>242</v>
      </c>
      <c r="B105" s="674"/>
      <c r="C105" s="674"/>
      <c r="D105" s="674"/>
      <c r="E105" s="670"/>
      <c r="F105" s="670"/>
      <c r="G105" s="670"/>
      <c r="H105" s="670"/>
      <c r="I105" s="670"/>
      <c r="J105" s="670"/>
      <c r="K105" s="686"/>
      <c r="L105" s="687"/>
    </row>
    <row r="106" spans="1:12" ht="13.2" customHeight="1" x14ac:dyDescent="0.25">
      <c r="A106" s="668" t="s">
        <v>243</v>
      </c>
      <c r="B106" s="669"/>
      <c r="C106" s="669"/>
      <c r="D106" s="669"/>
      <c r="E106" s="670">
        <f>(F20)/(E20)</f>
        <v>0.85622251900600999</v>
      </c>
      <c r="F106" s="670"/>
      <c r="G106" s="670">
        <f>H20/G20</f>
        <v>0.89335046459289735</v>
      </c>
      <c r="H106" s="670"/>
      <c r="I106" s="670">
        <f>(J20)/(I20)</f>
        <v>0.86050697532555831</v>
      </c>
      <c r="J106" s="670"/>
      <c r="K106" s="671">
        <f>(L20)/(K20)</f>
        <v>0.86817379346850521</v>
      </c>
      <c r="L106" s="672"/>
    </row>
    <row r="107" spans="1:12" ht="13.2" customHeight="1" x14ac:dyDescent="0.25">
      <c r="A107" s="673" t="s">
        <v>244</v>
      </c>
      <c r="B107" s="674"/>
      <c r="C107" s="674"/>
      <c r="D107" s="674"/>
      <c r="E107" s="670"/>
      <c r="F107" s="670"/>
      <c r="G107" s="670"/>
      <c r="H107" s="670"/>
      <c r="I107" s="670"/>
      <c r="J107" s="670"/>
      <c r="K107" s="671"/>
      <c r="L107" s="672"/>
    </row>
    <row r="108" spans="1:12" ht="13.95" customHeight="1" thickBot="1" x14ac:dyDescent="0.3">
      <c r="A108" s="680" t="s">
        <v>245</v>
      </c>
      <c r="B108" s="681"/>
      <c r="C108" s="681"/>
      <c r="D108" s="681"/>
      <c r="E108" s="677"/>
      <c r="F108" s="677"/>
      <c r="G108" s="677"/>
      <c r="H108" s="677"/>
      <c r="I108" s="677"/>
      <c r="J108" s="677"/>
      <c r="K108" s="678"/>
      <c r="L108" s="679"/>
    </row>
    <row r="110" spans="1:12" ht="3" customHeight="1" x14ac:dyDescent="0.25"/>
    <row r="111" spans="1:12" x14ac:dyDescent="0.25">
      <c r="A111" s="574"/>
      <c r="B111" s="574"/>
      <c r="C111" s="574"/>
      <c r="D111" s="574"/>
      <c r="E111" s="676"/>
      <c r="F111" s="676"/>
      <c r="G111" s="676"/>
      <c r="H111" s="676"/>
      <c r="I111" s="676"/>
      <c r="J111" s="676"/>
      <c r="K111" s="676"/>
      <c r="L111" s="676"/>
    </row>
  </sheetData>
  <customSheetViews>
    <customSheetView guid="{5274FD7E-76C2-47C3-8C9C-C2C181076605}" showPageBreaks="1" showRuler="0" topLeftCell="A16">
      <selection activeCell="A108" sqref="A108:L108"/>
      <rowBreaks count="1" manualBreakCount="1">
        <brk id="45" max="16383" man="1"/>
      </rowBreaks>
      <pageMargins left="0.19685039370078741" right="0.19685039370078741" top="0.6692913385826772" bottom="0.39370078740157483" header="0.51181102362204722" footer="0.51181102362204722"/>
      <printOptions horizontalCentered="1" verticalCentered="1"/>
      <pageSetup paperSize="9" scale="49" orientation="portrait" r:id="rId1"/>
      <headerFooter alignWithMargins="0">
        <oddHeader>&amp;F</oddHeader>
        <oddFooter>&amp;L&amp;8&amp;F&amp;R&amp;8&amp;P</oddFooter>
      </headerFooter>
    </customSheetView>
    <customSheetView guid="{0CDFE071-D2BF-4AC9-96FE-3C7CC2EB89D1}" showPageBreaks="1" printArea="1" topLeftCell="A16">
      <selection activeCell="A108" sqref="A108:L108"/>
      <rowBreaks count="1" manualBreakCount="1">
        <brk id="45" max="16383" man="1"/>
      </rowBreaks>
      <pageMargins left="0.19685039370078741" right="0.19685039370078741" top="0.6692913385826772" bottom="0.39370078740157483" header="0.51181102362204722" footer="0.51181102362204722"/>
      <printOptions horizontalCentered="1" verticalCentered="1"/>
      <pageSetup paperSize="9" scale="49" orientation="portrait" r:id="rId2"/>
      <headerFooter alignWithMargins="0">
        <oddHeader>&amp;F</oddHeader>
        <oddFooter>&amp;L&amp;8&amp;F&amp;R&amp;8&amp;P</oddFooter>
      </headerFooter>
    </customSheetView>
    <customSheetView guid="{FD66CCA4-E734-40F6-A42D-704ADC03C8FF}" showPageBreaks="1" printArea="1" showRuler="0">
      <selection activeCell="A108" sqref="A108:L108"/>
      <rowBreaks count="1" manualBreakCount="1">
        <brk id="45" max="16383" man="1"/>
      </rowBreaks>
      <pageMargins left="0.19685039370078741" right="0.19685039370078741" top="0.6692913385826772" bottom="0.39370078740157483" header="0.51181102362204722" footer="0.51181102362204722"/>
      <printOptions horizontalCentered="1" verticalCentered="1"/>
      <pageSetup paperSize="9" scale="49" orientation="portrait" r:id="rId3"/>
      <headerFooter alignWithMargins="0">
        <oddHeader>&amp;F</oddHeader>
        <oddFooter>&amp;L&amp;8&amp;F&amp;R&amp;8&amp;P</oddFooter>
      </headerFooter>
    </customSheetView>
  </customSheetViews>
  <mergeCells count="213">
    <mergeCell ref="A12:D12"/>
    <mergeCell ref="A15:D15"/>
    <mergeCell ref="A17:L17"/>
    <mergeCell ref="A18:D19"/>
    <mergeCell ref="E18:F18"/>
    <mergeCell ref="G18:H18"/>
    <mergeCell ref="I18:J18"/>
    <mergeCell ref="A1:J1"/>
    <mergeCell ref="A2:L2"/>
    <mergeCell ref="A3:L3"/>
    <mergeCell ref="A4:D5"/>
    <mergeCell ref="E4:F4"/>
    <mergeCell ref="G4:H4"/>
    <mergeCell ref="I4:J4"/>
    <mergeCell ref="K4:L4"/>
    <mergeCell ref="K18:L18"/>
    <mergeCell ref="A10:D10"/>
    <mergeCell ref="A11:D11"/>
    <mergeCell ref="A13:D13"/>
    <mergeCell ref="A14:D14"/>
    <mergeCell ref="A6:D6"/>
    <mergeCell ref="A7:D7"/>
    <mergeCell ref="A8:D8"/>
    <mergeCell ref="A9:D9"/>
    <mergeCell ref="A24:D24"/>
    <mergeCell ref="A25:D25"/>
    <mergeCell ref="A26:D26"/>
    <mergeCell ref="A29:L29"/>
    <mergeCell ref="B34:D34"/>
    <mergeCell ref="A20:D20"/>
    <mergeCell ref="A21:D21"/>
    <mergeCell ref="A22:D22"/>
    <mergeCell ref="A23:D23"/>
    <mergeCell ref="B35:D35"/>
    <mergeCell ref="B36:D36"/>
    <mergeCell ref="B37:D37"/>
    <mergeCell ref="I30:J30"/>
    <mergeCell ref="K30:L30"/>
    <mergeCell ref="B32:D32"/>
    <mergeCell ref="B33:D33"/>
    <mergeCell ref="K40:L40"/>
    <mergeCell ref="B42:D42"/>
    <mergeCell ref="A38:D38"/>
    <mergeCell ref="A40:A41"/>
    <mergeCell ref="B40:D41"/>
    <mergeCell ref="E40:F40"/>
    <mergeCell ref="A30:A31"/>
    <mergeCell ref="B30:D31"/>
    <mergeCell ref="E30:F30"/>
    <mergeCell ref="G30:H30"/>
    <mergeCell ref="B43:D43"/>
    <mergeCell ref="B44:D44"/>
    <mergeCell ref="B45:D45"/>
    <mergeCell ref="B46:D46"/>
    <mergeCell ref="G40:H40"/>
    <mergeCell ref="I40:J40"/>
    <mergeCell ref="B47:D47"/>
    <mergeCell ref="A48:D48"/>
    <mergeCell ref="A50:L50"/>
    <mergeCell ref="A51:D51"/>
    <mergeCell ref="E51:F51"/>
    <mergeCell ref="G51:H51"/>
    <mergeCell ref="I51:J51"/>
    <mergeCell ref="K51:L51"/>
    <mergeCell ref="K52:L52"/>
    <mergeCell ref="A53:D53"/>
    <mergeCell ref="E53:F53"/>
    <mergeCell ref="G53:H53"/>
    <mergeCell ref="I53:J53"/>
    <mergeCell ref="K53:L53"/>
    <mergeCell ref="A52:D52"/>
    <mergeCell ref="E52:F52"/>
    <mergeCell ref="G52:H52"/>
    <mergeCell ref="I52:J52"/>
    <mergeCell ref="K54:L54"/>
    <mergeCell ref="A55:D55"/>
    <mergeCell ref="E55:F55"/>
    <mergeCell ref="G55:H55"/>
    <mergeCell ref="I55:J55"/>
    <mergeCell ref="K55:L55"/>
    <mergeCell ref="A54:D54"/>
    <mergeCell ref="E54:F54"/>
    <mergeCell ref="G54:H54"/>
    <mergeCell ref="I54:J54"/>
    <mergeCell ref="I60:J60"/>
    <mergeCell ref="K60:L60"/>
    <mergeCell ref="A56:D56"/>
    <mergeCell ref="E56:F56"/>
    <mergeCell ref="G56:H56"/>
    <mergeCell ref="I56:J56"/>
    <mergeCell ref="A61:D61"/>
    <mergeCell ref="E61:F63"/>
    <mergeCell ref="G61:H63"/>
    <mergeCell ref="I61:J63"/>
    <mergeCell ref="K56:L56"/>
    <mergeCell ref="A58:L58"/>
    <mergeCell ref="A59:L59"/>
    <mergeCell ref="A60:D60"/>
    <mergeCell ref="E60:F60"/>
    <mergeCell ref="G60:H60"/>
    <mergeCell ref="K61:L63"/>
    <mergeCell ref="A62:D62"/>
    <mergeCell ref="A63:D63"/>
    <mergeCell ref="A64:D64"/>
    <mergeCell ref="E64:F66"/>
    <mergeCell ref="G64:H66"/>
    <mergeCell ref="I64:J66"/>
    <mergeCell ref="K64:L66"/>
    <mergeCell ref="A65:D65"/>
    <mergeCell ref="A66:D66"/>
    <mergeCell ref="K67:L69"/>
    <mergeCell ref="A68:D68"/>
    <mergeCell ref="A69:D69"/>
    <mergeCell ref="A70:L70"/>
    <mergeCell ref="A67:D67"/>
    <mergeCell ref="E67:F69"/>
    <mergeCell ref="G67:H69"/>
    <mergeCell ref="I67:J69"/>
    <mergeCell ref="A73:D73"/>
    <mergeCell ref="A74:D74"/>
    <mergeCell ref="A71:D71"/>
    <mergeCell ref="E71:F71"/>
    <mergeCell ref="G71:H71"/>
    <mergeCell ref="I71:J71"/>
    <mergeCell ref="A75:D75"/>
    <mergeCell ref="E75:F77"/>
    <mergeCell ref="G75:H77"/>
    <mergeCell ref="I75:J77"/>
    <mergeCell ref="K71:L71"/>
    <mergeCell ref="A72:D72"/>
    <mergeCell ref="E72:F74"/>
    <mergeCell ref="G72:H74"/>
    <mergeCell ref="I72:J74"/>
    <mergeCell ref="K72:L74"/>
    <mergeCell ref="K75:L77"/>
    <mergeCell ref="A76:D76"/>
    <mergeCell ref="A77:D77"/>
    <mergeCell ref="A78:D78"/>
    <mergeCell ref="E78:F80"/>
    <mergeCell ref="G78:H80"/>
    <mergeCell ref="I78:J80"/>
    <mergeCell ref="K78:L80"/>
    <mergeCell ref="A79:D79"/>
    <mergeCell ref="A80:D80"/>
    <mergeCell ref="A81:L81"/>
    <mergeCell ref="A82:D82"/>
    <mergeCell ref="E82:F82"/>
    <mergeCell ref="G82:H82"/>
    <mergeCell ref="I82:J82"/>
    <mergeCell ref="K82:L82"/>
    <mergeCell ref="I86:J88"/>
    <mergeCell ref="K86:L88"/>
    <mergeCell ref="A87:D87"/>
    <mergeCell ref="A88:D88"/>
    <mergeCell ref="A83:D83"/>
    <mergeCell ref="E83:F85"/>
    <mergeCell ref="G83:H85"/>
    <mergeCell ref="I83:J85"/>
    <mergeCell ref="A89:D89"/>
    <mergeCell ref="E89:F91"/>
    <mergeCell ref="G89:H91"/>
    <mergeCell ref="I89:J91"/>
    <mergeCell ref="K83:L85"/>
    <mergeCell ref="A84:D84"/>
    <mergeCell ref="A85:D85"/>
    <mergeCell ref="A86:D86"/>
    <mergeCell ref="E86:F88"/>
    <mergeCell ref="G86:H88"/>
    <mergeCell ref="K89:L91"/>
    <mergeCell ref="A90:D90"/>
    <mergeCell ref="A91:D91"/>
    <mergeCell ref="A92:D92"/>
    <mergeCell ref="E92:F94"/>
    <mergeCell ref="G92:H94"/>
    <mergeCell ref="I92:J94"/>
    <mergeCell ref="K92:L94"/>
    <mergeCell ref="A93:D93"/>
    <mergeCell ref="A94:D94"/>
    <mergeCell ref="A97:D97"/>
    <mergeCell ref="E97:F99"/>
    <mergeCell ref="G97:H99"/>
    <mergeCell ref="I97:J99"/>
    <mergeCell ref="A95:L95"/>
    <mergeCell ref="A96:D96"/>
    <mergeCell ref="E96:F96"/>
    <mergeCell ref="G96:H96"/>
    <mergeCell ref="I96:J96"/>
    <mergeCell ref="K96:L96"/>
    <mergeCell ref="K97:L99"/>
    <mergeCell ref="A98:D98"/>
    <mergeCell ref="A99:D99"/>
    <mergeCell ref="A100:D100"/>
    <mergeCell ref="E100:F102"/>
    <mergeCell ref="G100:H102"/>
    <mergeCell ref="I100:J102"/>
    <mergeCell ref="K100:L102"/>
    <mergeCell ref="A101:D101"/>
    <mergeCell ref="A102:D102"/>
    <mergeCell ref="A111:L111"/>
    <mergeCell ref="A106:D106"/>
    <mergeCell ref="E106:F108"/>
    <mergeCell ref="G106:H108"/>
    <mergeCell ref="I106:J108"/>
    <mergeCell ref="K106:L108"/>
    <mergeCell ref="A107:D107"/>
    <mergeCell ref="A108:D108"/>
    <mergeCell ref="K103:L105"/>
    <mergeCell ref="A104:D104"/>
    <mergeCell ref="A105:D105"/>
    <mergeCell ref="A103:D103"/>
    <mergeCell ref="E103:F105"/>
    <mergeCell ref="G103:H105"/>
    <mergeCell ref="I103:J105"/>
  </mergeCells>
  <phoneticPr fontId="26" type="noConversion"/>
  <printOptions horizontalCentered="1" verticalCentered="1"/>
  <pageMargins left="0.19685039370078741" right="0.19685039370078741" top="0.6692913385826772" bottom="0.39370078740157483" header="0.51181102362204722" footer="0.51181102362204722"/>
  <pageSetup paperSize="9" scale="49" orientation="portrait" r:id="rId4"/>
  <headerFooter alignWithMargins="0">
    <oddHeader>&amp;C&amp;F</oddHeader>
    <oddFooter>&amp;L&amp;8&amp;F&amp;R&amp;8&amp;P</oddFooter>
  </headerFooter>
  <rowBreaks count="1" manualBreakCount="1">
    <brk id="4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S97"/>
  <sheetViews>
    <sheetView topLeftCell="A82" zoomScale="75" zoomScaleNormal="75" zoomScaleSheetLayoutView="50" zoomScalePageLayoutView="60" workbookViewId="0">
      <selection activeCell="K31" sqref="K31"/>
    </sheetView>
  </sheetViews>
  <sheetFormatPr defaultColWidth="8.88671875" defaultRowHeight="14.4" x14ac:dyDescent="0.3"/>
  <cols>
    <col min="1" max="1" width="3.6640625" style="108" customWidth="1"/>
    <col min="2" max="2" width="17.88671875" style="108" customWidth="1"/>
    <col min="3" max="3" width="9.5546875" style="70" bestFit="1" customWidth="1"/>
    <col min="4" max="4" width="25.88671875" style="108" customWidth="1"/>
    <col min="5" max="5" width="22.109375" style="108" customWidth="1"/>
    <col min="6" max="6" width="25.88671875" style="108" customWidth="1"/>
    <col min="7" max="7" width="16.109375" style="187" customWidth="1"/>
    <col min="8" max="8" width="17.5546875" style="187" customWidth="1"/>
    <col min="9" max="9" width="17" style="108" customWidth="1"/>
    <col min="10" max="10" width="15.5546875" style="108" customWidth="1"/>
    <col min="11" max="11" width="17.88671875" style="108" customWidth="1"/>
    <col min="12" max="12" width="17.6640625" style="108" customWidth="1"/>
    <col min="13" max="13" width="18.88671875" style="108" customWidth="1"/>
    <col min="14" max="14" width="16" style="108" customWidth="1"/>
    <col min="15" max="15" width="19" style="108" customWidth="1"/>
    <col min="16" max="16" width="12.6640625" style="108" customWidth="1"/>
    <col min="17" max="17" width="16.44140625" style="108" customWidth="1"/>
    <col min="18" max="18" width="17.109375" style="108" customWidth="1"/>
    <col min="19" max="19" width="12.88671875" style="108" customWidth="1"/>
    <col min="20" max="16384" width="8.88671875" style="108"/>
  </cols>
  <sheetData>
    <row r="1" spans="1:19" ht="15.75" thickBot="1" x14ac:dyDescent="0.3">
      <c r="G1" s="762" t="s">
        <v>430</v>
      </c>
      <c r="H1" s="763"/>
      <c r="I1" s="764"/>
      <c r="J1" s="762" t="s">
        <v>431</v>
      </c>
      <c r="K1" s="763"/>
      <c r="L1" s="763"/>
      <c r="M1" s="764"/>
    </row>
    <row r="2" spans="1:19" ht="34.5" customHeight="1" thickBot="1" x14ac:dyDescent="0.3">
      <c r="G2" s="474" t="s">
        <v>377</v>
      </c>
      <c r="H2" s="326">
        <v>2670</v>
      </c>
      <c r="I2" s="476"/>
      <c r="J2" s="474" t="s">
        <v>378</v>
      </c>
      <c r="K2" s="477">
        <f>Caratteristiche!M5</f>
        <v>2669</v>
      </c>
      <c r="L2" s="475"/>
      <c r="M2" s="476"/>
      <c r="N2" s="109" t="s">
        <v>376</v>
      </c>
      <c r="O2" s="201">
        <v>2641</v>
      </c>
      <c r="P2" s="110"/>
      <c r="Q2" s="267" t="s">
        <v>379</v>
      </c>
      <c r="R2" s="268">
        <v>2641</v>
      </c>
    </row>
    <row r="3" spans="1:19" s="107" customFormat="1" ht="59.25" customHeight="1" thickBot="1" x14ac:dyDescent="0.3">
      <c r="A3" s="800" t="s">
        <v>59</v>
      </c>
      <c r="B3" s="801"/>
      <c r="C3" s="104" t="s">
        <v>58</v>
      </c>
      <c r="D3" s="104" t="s">
        <v>60</v>
      </c>
      <c r="E3" s="104" t="s">
        <v>110</v>
      </c>
      <c r="F3" s="104" t="s">
        <v>63</v>
      </c>
      <c r="G3" s="327" t="s">
        <v>326</v>
      </c>
      <c r="H3" s="327" t="s">
        <v>327</v>
      </c>
      <c r="I3" s="328" t="s">
        <v>108</v>
      </c>
      <c r="J3" s="409" t="s">
        <v>326</v>
      </c>
      <c r="K3" s="410" t="s">
        <v>327</v>
      </c>
      <c r="L3" s="411" t="s">
        <v>109</v>
      </c>
      <c r="M3" s="412" t="s">
        <v>345</v>
      </c>
      <c r="N3" s="295" t="s">
        <v>326</v>
      </c>
      <c r="O3" s="105" t="s">
        <v>327</v>
      </c>
      <c r="P3" s="106">
        <v>2020</v>
      </c>
      <c r="Q3" s="269" t="s">
        <v>326</v>
      </c>
      <c r="R3" s="270" t="s">
        <v>327</v>
      </c>
      <c r="S3" s="271">
        <v>2021</v>
      </c>
    </row>
    <row r="4" spans="1:19" ht="33" customHeight="1" x14ac:dyDescent="0.3">
      <c r="A4" s="787">
        <v>1</v>
      </c>
      <c r="B4" s="789" t="s">
        <v>3</v>
      </c>
      <c r="C4" s="91">
        <v>1</v>
      </c>
      <c r="D4" s="111" t="s">
        <v>16</v>
      </c>
      <c r="E4" s="89" t="s">
        <v>62</v>
      </c>
      <c r="F4" s="89" t="s">
        <v>61</v>
      </c>
      <c r="G4" s="329">
        <v>27045</v>
      </c>
      <c r="H4" s="330">
        <f>$H$2</f>
        <v>2670</v>
      </c>
      <c r="I4" s="331">
        <f>G4/H4</f>
        <v>10.129213483146067</v>
      </c>
      <c r="J4" s="413">
        <v>31581.5</v>
      </c>
      <c r="K4" s="414">
        <f>K2</f>
        <v>2669</v>
      </c>
      <c r="L4" s="415">
        <f>J4/K4</f>
        <v>11.832708879730236</v>
      </c>
      <c r="M4" s="416">
        <f>L4-I4</f>
        <v>1.7034953965841684</v>
      </c>
      <c r="N4" s="296">
        <v>27045</v>
      </c>
      <c r="O4" s="112">
        <f>$O$2</f>
        <v>2641</v>
      </c>
      <c r="P4" s="113">
        <f>N4/O4</f>
        <v>10.240439227565316</v>
      </c>
      <c r="Q4" s="114">
        <v>27045</v>
      </c>
      <c r="R4" s="115">
        <f>$R$2</f>
        <v>2641</v>
      </c>
      <c r="S4" s="116">
        <f>Q4/R4</f>
        <v>10.240439227565316</v>
      </c>
    </row>
    <row r="5" spans="1:19" ht="33.75" customHeight="1" x14ac:dyDescent="0.3">
      <c r="A5" s="796"/>
      <c r="B5" s="794"/>
      <c r="C5" s="90">
        <v>2</v>
      </c>
      <c r="D5" s="96" t="s">
        <v>17</v>
      </c>
      <c r="E5" s="86" t="s">
        <v>62</v>
      </c>
      <c r="F5" s="86" t="s">
        <v>61</v>
      </c>
      <c r="G5" s="332">
        <v>147060</v>
      </c>
      <c r="H5" s="333">
        <f>$H$2</f>
        <v>2670</v>
      </c>
      <c r="I5" s="334">
        <f t="shared" ref="I5:I19" si="0">G5/H5</f>
        <v>55.078651685393261</v>
      </c>
      <c r="J5" s="417">
        <v>143308.07999999999</v>
      </c>
      <c r="K5" s="418">
        <f>K2</f>
        <v>2669</v>
      </c>
      <c r="L5" s="419">
        <f t="shared" ref="L5:L9" si="1">J5/K5</f>
        <v>53.693548145372795</v>
      </c>
      <c r="M5" s="420">
        <f t="shared" ref="M5:M16" si="2">L5-I5</f>
        <v>-1.3851035400204665</v>
      </c>
      <c r="N5" s="297">
        <v>147060</v>
      </c>
      <c r="O5" s="117">
        <f>$O$2</f>
        <v>2641</v>
      </c>
      <c r="P5" s="118">
        <f t="shared" ref="P5:P9" si="3">N5/O5</f>
        <v>55.68345323741007</v>
      </c>
      <c r="Q5" s="119">
        <v>147060</v>
      </c>
      <c r="R5" s="120">
        <f>$R$2</f>
        <v>2641</v>
      </c>
      <c r="S5" s="121">
        <f t="shared" ref="S5:S44" si="4">Q5/R5</f>
        <v>55.68345323741007</v>
      </c>
    </row>
    <row r="6" spans="1:19" ht="59.25" customHeight="1" x14ac:dyDescent="0.3">
      <c r="A6" s="796"/>
      <c r="B6" s="794"/>
      <c r="C6" s="90">
        <v>3</v>
      </c>
      <c r="D6" s="86" t="s">
        <v>18</v>
      </c>
      <c r="E6" s="86" t="s">
        <v>62</v>
      </c>
      <c r="F6" s="86" t="s">
        <v>61</v>
      </c>
      <c r="G6" s="332">
        <v>73057</v>
      </c>
      <c r="H6" s="333">
        <f>$H$2</f>
        <v>2670</v>
      </c>
      <c r="I6" s="334">
        <f t="shared" si="0"/>
        <v>27.362172284644195</v>
      </c>
      <c r="J6" s="417">
        <v>73812.070000000007</v>
      </c>
      <c r="K6" s="418">
        <f>K2</f>
        <v>2669</v>
      </c>
      <c r="L6" s="419">
        <f t="shared" si="1"/>
        <v>27.655327838141627</v>
      </c>
      <c r="M6" s="420">
        <f t="shared" si="2"/>
        <v>0.2931555534974315</v>
      </c>
      <c r="N6" s="297">
        <v>73057</v>
      </c>
      <c r="O6" s="117">
        <f>$O$2</f>
        <v>2641</v>
      </c>
      <c r="P6" s="118">
        <f t="shared" si="3"/>
        <v>27.662627792502839</v>
      </c>
      <c r="Q6" s="119">
        <v>73057</v>
      </c>
      <c r="R6" s="120">
        <f>$R$2</f>
        <v>2641</v>
      </c>
      <c r="S6" s="121">
        <f t="shared" si="4"/>
        <v>27.662627792502839</v>
      </c>
    </row>
    <row r="7" spans="1:19" ht="28.8" x14ac:dyDescent="0.3">
      <c r="A7" s="796"/>
      <c r="B7" s="794"/>
      <c r="C7" s="770">
        <v>4</v>
      </c>
      <c r="D7" s="772" t="s">
        <v>19</v>
      </c>
      <c r="E7" s="86" t="s">
        <v>62</v>
      </c>
      <c r="F7" s="86" t="s">
        <v>61</v>
      </c>
      <c r="G7" s="332">
        <v>43200</v>
      </c>
      <c r="H7" s="333">
        <f>$H$2</f>
        <v>2670</v>
      </c>
      <c r="I7" s="334">
        <f t="shared" si="0"/>
        <v>16.179775280898877</v>
      </c>
      <c r="J7" s="417">
        <v>39455.17</v>
      </c>
      <c r="K7" s="418">
        <f>K2</f>
        <v>2669</v>
      </c>
      <c r="L7" s="419">
        <f t="shared" si="1"/>
        <v>14.782753840389658</v>
      </c>
      <c r="M7" s="420">
        <f t="shared" si="2"/>
        <v>-1.3970214405092189</v>
      </c>
      <c r="N7" s="297">
        <v>43200</v>
      </c>
      <c r="O7" s="117">
        <f>$O$2</f>
        <v>2641</v>
      </c>
      <c r="P7" s="118">
        <f t="shared" si="3"/>
        <v>16.357440363498675</v>
      </c>
      <c r="Q7" s="119">
        <v>43200</v>
      </c>
      <c r="R7" s="120">
        <f>$R$2</f>
        <v>2641</v>
      </c>
      <c r="S7" s="121">
        <f t="shared" si="4"/>
        <v>16.357440363498675</v>
      </c>
    </row>
    <row r="8" spans="1:19" ht="29.25" customHeight="1" x14ac:dyDescent="0.3">
      <c r="A8" s="796"/>
      <c r="B8" s="794"/>
      <c r="C8" s="770"/>
      <c r="D8" s="772"/>
      <c r="E8" s="86" t="s">
        <v>64</v>
      </c>
      <c r="F8" s="86" t="s">
        <v>115</v>
      </c>
      <c r="G8" s="336">
        <v>1711985</v>
      </c>
      <c r="H8" s="335">
        <v>1802090</v>
      </c>
      <c r="I8" s="374">
        <f>(G8/H8)/100*100</f>
        <v>0.94999972254437903</v>
      </c>
      <c r="J8" s="421">
        <v>1900379.14</v>
      </c>
      <c r="K8" s="419">
        <v>1963492.91</v>
      </c>
      <c r="L8" s="422">
        <f t="shared" si="1"/>
        <v>0.96785637998560436</v>
      </c>
      <c r="M8" s="423">
        <f t="shared" si="2"/>
        <v>1.7856657441225332E-2</v>
      </c>
      <c r="N8" s="297">
        <v>1720000</v>
      </c>
      <c r="O8" s="118">
        <v>1803900</v>
      </c>
      <c r="P8" s="137">
        <f t="shared" si="3"/>
        <v>0.95348966128942847</v>
      </c>
      <c r="Q8" s="266">
        <v>1730000</v>
      </c>
      <c r="R8" s="260">
        <v>1803950</v>
      </c>
      <c r="S8" s="375">
        <f t="shared" si="4"/>
        <v>0.95900662435211614</v>
      </c>
    </row>
    <row r="9" spans="1:19" ht="28.8" x14ac:dyDescent="0.3">
      <c r="A9" s="796"/>
      <c r="B9" s="794"/>
      <c r="C9" s="770">
        <v>5</v>
      </c>
      <c r="D9" s="772" t="s">
        <v>20</v>
      </c>
      <c r="E9" s="86" t="s">
        <v>62</v>
      </c>
      <c r="F9" s="86" t="s">
        <v>61</v>
      </c>
      <c r="G9" s="332">
        <v>55933.2</v>
      </c>
      <c r="H9" s="333">
        <f>$H$2</f>
        <v>2670</v>
      </c>
      <c r="I9" s="334">
        <f t="shared" si="0"/>
        <v>20.948764044943818</v>
      </c>
      <c r="J9" s="424">
        <v>225375.27</v>
      </c>
      <c r="K9" s="418">
        <f>K2</f>
        <v>2669</v>
      </c>
      <c r="L9" s="425">
        <f t="shared" si="1"/>
        <v>84.441839640314726</v>
      </c>
      <c r="M9" s="426">
        <f t="shared" si="2"/>
        <v>63.493075595370911</v>
      </c>
      <c r="N9" s="297">
        <v>22800</v>
      </c>
      <c r="O9" s="117">
        <f>$O$2</f>
        <v>2641</v>
      </c>
      <c r="P9" s="118">
        <f t="shared" si="3"/>
        <v>8.6330935251798557</v>
      </c>
      <c r="Q9" s="119">
        <v>22800</v>
      </c>
      <c r="R9" s="120">
        <f>$R$2</f>
        <v>2641</v>
      </c>
      <c r="S9" s="121">
        <f t="shared" si="4"/>
        <v>8.6330935251798557</v>
      </c>
    </row>
    <row r="10" spans="1:19" ht="66.75" customHeight="1" x14ac:dyDescent="0.3">
      <c r="A10" s="796"/>
      <c r="B10" s="794"/>
      <c r="C10" s="770"/>
      <c r="D10" s="772"/>
      <c r="E10" s="86" t="s">
        <v>65</v>
      </c>
      <c r="F10" s="286" t="s">
        <v>66</v>
      </c>
      <c r="G10" s="336">
        <v>26100</v>
      </c>
      <c r="H10" s="335">
        <f>G9</f>
        <v>55933.2</v>
      </c>
      <c r="I10" s="338">
        <f>(G10/H10)/100*100</f>
        <v>0.46662804917294204</v>
      </c>
      <c r="J10" s="421">
        <v>50250.879999999997</v>
      </c>
      <c r="K10" s="419">
        <f>J9</f>
        <v>225375.27</v>
      </c>
      <c r="L10" s="427">
        <f>(J10/K10)/100*100</f>
        <v>0.22296536793943716</v>
      </c>
      <c r="M10" s="428">
        <f t="shared" si="2"/>
        <v>-0.24366268123350487</v>
      </c>
      <c r="N10" s="298">
        <v>26150</v>
      </c>
      <c r="O10" s="376">
        <f>N9</f>
        <v>22800</v>
      </c>
      <c r="P10" s="137">
        <f>(N10/O10)/100*100</f>
        <v>1.1469298245614035</v>
      </c>
      <c r="Q10" s="122">
        <v>26200</v>
      </c>
      <c r="R10" s="377">
        <f>Q9</f>
        <v>22800</v>
      </c>
      <c r="S10" s="378">
        <f t="shared" si="4"/>
        <v>1.1491228070175439</v>
      </c>
    </row>
    <row r="11" spans="1:19" ht="28.8" x14ac:dyDescent="0.3">
      <c r="A11" s="796"/>
      <c r="B11" s="794"/>
      <c r="C11" s="90">
        <v>6</v>
      </c>
      <c r="D11" s="88" t="s">
        <v>21</v>
      </c>
      <c r="E11" s="86" t="s">
        <v>62</v>
      </c>
      <c r="F11" s="86" t="s">
        <v>61</v>
      </c>
      <c r="G11" s="332">
        <v>93990</v>
      </c>
      <c r="H11" s="333">
        <f>$H$2</f>
        <v>2670</v>
      </c>
      <c r="I11" s="334">
        <f t="shared" si="0"/>
        <v>35.202247191011239</v>
      </c>
      <c r="J11" s="424">
        <v>88919.679999999993</v>
      </c>
      <c r="K11" s="418">
        <f>K2</f>
        <v>2669</v>
      </c>
      <c r="L11" s="425">
        <f t="shared" ref="L11:L16" si="5">J11/K11</f>
        <v>33.31572873735481</v>
      </c>
      <c r="M11" s="420">
        <f t="shared" si="2"/>
        <v>-1.8865184536564286</v>
      </c>
      <c r="N11" s="297">
        <v>88211</v>
      </c>
      <c r="O11" s="117">
        <f t="shared" ref="O11:O12" si="6">$O$2</f>
        <v>2641</v>
      </c>
      <c r="P11" s="118">
        <f t="shared" ref="P11:P16" si="7">N11/O11</f>
        <v>33.400605831124572</v>
      </c>
      <c r="Q11" s="119">
        <v>88211</v>
      </c>
      <c r="R11" s="120">
        <f>$R$2</f>
        <v>2641</v>
      </c>
      <c r="S11" s="121">
        <f t="shared" si="4"/>
        <v>33.400605831124572</v>
      </c>
    </row>
    <row r="12" spans="1:19" ht="28.8" x14ac:dyDescent="0.3">
      <c r="A12" s="796"/>
      <c r="B12" s="794"/>
      <c r="C12" s="770">
        <v>7</v>
      </c>
      <c r="D12" s="765" t="s">
        <v>22</v>
      </c>
      <c r="E12" s="86" t="s">
        <v>62</v>
      </c>
      <c r="F12" s="86" t="s">
        <v>61</v>
      </c>
      <c r="G12" s="332">
        <v>46880</v>
      </c>
      <c r="H12" s="333">
        <f>$H$2</f>
        <v>2670</v>
      </c>
      <c r="I12" s="334">
        <f t="shared" si="0"/>
        <v>17.558052434456929</v>
      </c>
      <c r="J12" s="424">
        <v>42022.18</v>
      </c>
      <c r="K12" s="418">
        <f>K2</f>
        <v>2669</v>
      </c>
      <c r="L12" s="425">
        <f t="shared" si="5"/>
        <v>15.744541026601723</v>
      </c>
      <c r="M12" s="420">
        <f t="shared" si="2"/>
        <v>-1.8135114078552057</v>
      </c>
      <c r="N12" s="297">
        <v>46880</v>
      </c>
      <c r="O12" s="117">
        <f t="shared" si="6"/>
        <v>2641</v>
      </c>
      <c r="P12" s="118">
        <f t="shared" si="7"/>
        <v>17.750851950018934</v>
      </c>
      <c r="Q12" s="119">
        <v>46880</v>
      </c>
      <c r="R12" s="120">
        <f>$R$2</f>
        <v>2641</v>
      </c>
      <c r="S12" s="121">
        <f t="shared" si="4"/>
        <v>17.750851950018934</v>
      </c>
    </row>
    <row r="13" spans="1:19" ht="43.2" x14ac:dyDescent="0.3">
      <c r="A13" s="796"/>
      <c r="B13" s="794"/>
      <c r="C13" s="770"/>
      <c r="D13" s="765"/>
      <c r="E13" s="86" t="s">
        <v>69</v>
      </c>
      <c r="F13" s="86" t="s">
        <v>70</v>
      </c>
      <c r="G13" s="332">
        <v>46880</v>
      </c>
      <c r="H13" s="333">
        <v>1715</v>
      </c>
      <c r="I13" s="334">
        <f t="shared" si="0"/>
        <v>27.335276967930028</v>
      </c>
      <c r="J13" s="424">
        <v>42022.18</v>
      </c>
      <c r="K13" s="418">
        <v>1960</v>
      </c>
      <c r="L13" s="425">
        <f t="shared" si="5"/>
        <v>21.439887755102042</v>
      </c>
      <c r="M13" s="420">
        <f t="shared" si="2"/>
        <v>-5.8953892128279861</v>
      </c>
      <c r="N13" s="297">
        <v>46880</v>
      </c>
      <c r="O13" s="117">
        <f>H13</f>
        <v>1715</v>
      </c>
      <c r="P13" s="118">
        <f t="shared" si="7"/>
        <v>27.335276967930028</v>
      </c>
      <c r="Q13" s="122">
        <v>46880</v>
      </c>
      <c r="R13" s="364">
        <f>O13</f>
        <v>1715</v>
      </c>
      <c r="S13" s="121">
        <f t="shared" si="4"/>
        <v>27.335276967930028</v>
      </c>
    </row>
    <row r="14" spans="1:19" ht="28.8" x14ac:dyDescent="0.3">
      <c r="A14" s="796"/>
      <c r="B14" s="794"/>
      <c r="C14" s="770">
        <v>8</v>
      </c>
      <c r="D14" s="772" t="s">
        <v>23</v>
      </c>
      <c r="E14" s="86" t="s">
        <v>62</v>
      </c>
      <c r="F14" s="86" t="s">
        <v>61</v>
      </c>
      <c r="G14" s="332">
        <v>19100</v>
      </c>
      <c r="H14" s="333">
        <f>$H$2</f>
        <v>2670</v>
      </c>
      <c r="I14" s="334">
        <f t="shared" si="0"/>
        <v>7.1535580524344571</v>
      </c>
      <c r="J14" s="424">
        <v>13975.9</v>
      </c>
      <c r="K14" s="418">
        <f>K2</f>
        <v>2669</v>
      </c>
      <c r="L14" s="425">
        <f t="shared" si="5"/>
        <v>5.2363806669164479</v>
      </c>
      <c r="M14" s="420">
        <f t="shared" si="2"/>
        <v>-1.9171773855180092</v>
      </c>
      <c r="N14" s="297">
        <v>19100</v>
      </c>
      <c r="O14" s="117">
        <f>$O$2</f>
        <v>2641</v>
      </c>
      <c r="P14" s="118">
        <f t="shared" si="7"/>
        <v>7.232109049602423</v>
      </c>
      <c r="Q14" s="122">
        <v>19100</v>
      </c>
      <c r="R14" s="120">
        <f>$R$2</f>
        <v>2641</v>
      </c>
      <c r="S14" s="121">
        <f t="shared" si="4"/>
        <v>7.232109049602423</v>
      </c>
    </row>
    <row r="15" spans="1:19" ht="28.8" x14ac:dyDescent="0.3">
      <c r="A15" s="796"/>
      <c r="B15" s="794"/>
      <c r="C15" s="770"/>
      <c r="D15" s="772"/>
      <c r="E15" s="86" t="s">
        <v>72</v>
      </c>
      <c r="F15" s="86" t="s">
        <v>71</v>
      </c>
      <c r="G15" s="332">
        <v>19100</v>
      </c>
      <c r="H15" s="333">
        <v>12</v>
      </c>
      <c r="I15" s="334">
        <f t="shared" si="0"/>
        <v>1591.6666666666667</v>
      </c>
      <c r="J15" s="424">
        <v>13975.9</v>
      </c>
      <c r="K15" s="418">
        <v>12</v>
      </c>
      <c r="L15" s="425">
        <f t="shared" si="5"/>
        <v>1164.6583333333333</v>
      </c>
      <c r="M15" s="420">
        <f t="shared" si="2"/>
        <v>-427.00833333333344</v>
      </c>
      <c r="N15" s="297">
        <v>19100</v>
      </c>
      <c r="O15" s="117">
        <v>12</v>
      </c>
      <c r="P15" s="118">
        <f t="shared" si="7"/>
        <v>1591.6666666666667</v>
      </c>
      <c r="Q15" s="122">
        <v>19100</v>
      </c>
      <c r="R15" s="120">
        <v>12</v>
      </c>
      <c r="S15" s="121">
        <f t="shared" si="4"/>
        <v>1591.6666666666667</v>
      </c>
    </row>
    <row r="16" spans="1:19" ht="27" customHeight="1" x14ac:dyDescent="0.3">
      <c r="A16" s="796"/>
      <c r="B16" s="794"/>
      <c r="C16" s="770">
        <v>11</v>
      </c>
      <c r="D16" s="775" t="s">
        <v>24</v>
      </c>
      <c r="E16" s="86" t="s">
        <v>62</v>
      </c>
      <c r="F16" s="86" t="s">
        <v>61</v>
      </c>
      <c r="G16" s="332">
        <v>68567</v>
      </c>
      <c r="H16" s="333">
        <f>$H$2</f>
        <v>2670</v>
      </c>
      <c r="I16" s="334">
        <f t="shared" si="0"/>
        <v>25.680524344569289</v>
      </c>
      <c r="J16" s="424">
        <v>79690.37</v>
      </c>
      <c r="K16" s="418">
        <f>K2</f>
        <v>2669</v>
      </c>
      <c r="L16" s="425">
        <f t="shared" si="5"/>
        <v>29.857763207193702</v>
      </c>
      <c r="M16" s="420">
        <f t="shared" si="2"/>
        <v>4.1772388626244137</v>
      </c>
      <c r="N16" s="297">
        <v>68067</v>
      </c>
      <c r="O16" s="117">
        <f>$O$2</f>
        <v>2641</v>
      </c>
      <c r="P16" s="118">
        <f t="shared" si="7"/>
        <v>25.7731919727376</v>
      </c>
      <c r="Q16" s="119">
        <v>65895</v>
      </c>
      <c r="R16" s="120">
        <f>$R$2</f>
        <v>2641</v>
      </c>
      <c r="S16" s="121">
        <f t="shared" si="4"/>
        <v>24.950776221128361</v>
      </c>
    </row>
    <row r="17" spans="1:19" ht="29.4" thickBot="1" x14ac:dyDescent="0.35">
      <c r="A17" s="788"/>
      <c r="B17" s="790"/>
      <c r="C17" s="771"/>
      <c r="D17" s="799"/>
      <c r="E17" s="94" t="s">
        <v>73</v>
      </c>
      <c r="F17" s="94" t="s">
        <v>74</v>
      </c>
      <c r="G17" s="339" t="s">
        <v>348</v>
      </c>
      <c r="H17" s="340" t="s">
        <v>348</v>
      </c>
      <c r="I17" s="341">
        <v>0</v>
      </c>
      <c r="J17" s="429">
        <v>8377.36</v>
      </c>
      <c r="K17" s="429">
        <v>8380</v>
      </c>
      <c r="L17" s="425">
        <f>J17/K17*100</f>
        <v>99.968496420047742</v>
      </c>
      <c r="M17" s="423">
        <f>L17-I17</f>
        <v>99.968496420047742</v>
      </c>
      <c r="N17" s="299" t="s">
        <v>348</v>
      </c>
      <c r="O17" s="123" t="s">
        <v>348</v>
      </c>
      <c r="P17" s="124">
        <v>0</v>
      </c>
      <c r="Q17" s="265" t="s">
        <v>348</v>
      </c>
      <c r="R17" s="126" t="s">
        <v>348</v>
      </c>
      <c r="S17" s="127">
        <v>0</v>
      </c>
    </row>
    <row r="18" spans="1:19" ht="15.75" thickBot="1" x14ac:dyDescent="0.3">
      <c r="A18" s="128"/>
      <c r="B18" s="128"/>
      <c r="C18" s="71"/>
      <c r="D18" s="128"/>
      <c r="E18" s="129"/>
      <c r="F18" s="128"/>
      <c r="G18" s="130"/>
      <c r="H18" s="131"/>
      <c r="I18" s="132"/>
      <c r="J18" s="132"/>
      <c r="K18" s="132"/>
      <c r="L18" s="131"/>
      <c r="M18" s="132"/>
      <c r="N18" s="133"/>
      <c r="P18" s="134"/>
      <c r="Q18" s="133"/>
      <c r="S18" s="135"/>
    </row>
    <row r="19" spans="1:19" ht="28.8" x14ac:dyDescent="0.3">
      <c r="A19" s="787">
        <v>3</v>
      </c>
      <c r="B19" s="789" t="s">
        <v>4</v>
      </c>
      <c r="C19" s="777">
        <v>1</v>
      </c>
      <c r="D19" s="778" t="s">
        <v>25</v>
      </c>
      <c r="E19" s="89" t="s">
        <v>62</v>
      </c>
      <c r="F19" s="89" t="s">
        <v>61</v>
      </c>
      <c r="G19" s="329">
        <v>46957</v>
      </c>
      <c r="H19" s="330">
        <f>$H$2</f>
        <v>2670</v>
      </c>
      <c r="I19" s="331">
        <f t="shared" si="0"/>
        <v>17.586891385767789</v>
      </c>
      <c r="J19" s="413">
        <v>42405.17</v>
      </c>
      <c r="K19" s="414">
        <f>K2</f>
        <v>2669</v>
      </c>
      <c r="L19" s="415">
        <f>J19/K19</f>
        <v>15.888036717871861</v>
      </c>
      <c r="M19" s="416">
        <f>L19-I19</f>
        <v>-1.6988546678959278</v>
      </c>
      <c r="N19" s="296">
        <v>46997</v>
      </c>
      <c r="O19" s="112">
        <f>$O$2</f>
        <v>2641</v>
      </c>
      <c r="P19" s="113">
        <f t="shared" ref="P19" si="8">N19/O19</f>
        <v>17.795153351003407</v>
      </c>
      <c r="Q19" s="114">
        <v>48497</v>
      </c>
      <c r="R19" s="115">
        <f>$R$2</f>
        <v>2641</v>
      </c>
      <c r="S19" s="116">
        <f t="shared" si="4"/>
        <v>18.363120030291554</v>
      </c>
    </row>
    <row r="20" spans="1:19" ht="21" customHeight="1" x14ac:dyDescent="0.3">
      <c r="A20" s="796"/>
      <c r="B20" s="794"/>
      <c r="C20" s="770"/>
      <c r="D20" s="765"/>
      <c r="E20" s="86" t="s">
        <v>75</v>
      </c>
      <c r="F20" s="86" t="s">
        <v>76</v>
      </c>
      <c r="G20" s="342" t="s">
        <v>348</v>
      </c>
      <c r="H20" s="333" t="s">
        <v>348</v>
      </c>
      <c r="I20" s="345">
        <v>15</v>
      </c>
      <c r="J20" s="430" t="s">
        <v>348</v>
      </c>
      <c r="K20" s="418" t="s">
        <v>348</v>
      </c>
      <c r="L20" s="431">
        <v>31</v>
      </c>
      <c r="M20" s="431">
        <f>L20-I20</f>
        <v>16</v>
      </c>
      <c r="N20" s="300" t="s">
        <v>348</v>
      </c>
      <c r="O20" s="136" t="s">
        <v>348</v>
      </c>
      <c r="P20" s="136">
        <f>I20</f>
        <v>15</v>
      </c>
      <c r="Q20" s="202" t="s">
        <v>348</v>
      </c>
      <c r="R20" s="120" t="s">
        <v>348</v>
      </c>
      <c r="S20" s="121">
        <f>P20</f>
        <v>15</v>
      </c>
    </row>
    <row r="21" spans="1:19" ht="45.75" customHeight="1" x14ac:dyDescent="0.3">
      <c r="A21" s="796"/>
      <c r="B21" s="794"/>
      <c r="C21" s="770"/>
      <c r="D21" s="765"/>
      <c r="E21" s="86" t="s">
        <v>78</v>
      </c>
      <c r="F21" s="86" t="s">
        <v>77</v>
      </c>
      <c r="G21" s="367">
        <v>1196</v>
      </c>
      <c r="H21" s="333">
        <v>1580</v>
      </c>
      <c r="I21" s="338">
        <f>G21/H21</f>
        <v>0.75696202531645573</v>
      </c>
      <c r="J21" s="418">
        <v>936</v>
      </c>
      <c r="K21" s="418">
        <v>1580</v>
      </c>
      <c r="L21" s="427">
        <f>J21/K21</f>
        <v>0.59240506329113929</v>
      </c>
      <c r="M21" s="432">
        <f>L21-I21</f>
        <v>-0.16455696202531644</v>
      </c>
      <c r="N21" s="366">
        <f>G21</f>
        <v>1196</v>
      </c>
      <c r="O21" s="117">
        <v>1580</v>
      </c>
      <c r="P21" s="137">
        <f>N21/O21</f>
        <v>0.75696202531645573</v>
      </c>
      <c r="Q21" s="365">
        <f>N21</f>
        <v>1196</v>
      </c>
      <c r="R21" s="120">
        <v>1580</v>
      </c>
      <c r="S21" s="138">
        <f t="shared" si="4"/>
        <v>0.75696202531645573</v>
      </c>
    </row>
    <row r="22" spans="1:19" ht="28.8" x14ac:dyDescent="0.3">
      <c r="A22" s="796"/>
      <c r="B22" s="794"/>
      <c r="C22" s="770">
        <v>2</v>
      </c>
      <c r="D22" s="772" t="s">
        <v>26</v>
      </c>
      <c r="E22" s="86" t="s">
        <v>62</v>
      </c>
      <c r="F22" s="86" t="s">
        <v>61</v>
      </c>
      <c r="G22" s="332">
        <v>500</v>
      </c>
      <c r="H22" s="333">
        <f>$H$2</f>
        <v>2670</v>
      </c>
      <c r="I22" s="334">
        <f>G22/H22</f>
        <v>0.18726591760299627</v>
      </c>
      <c r="J22" s="424">
        <v>50138.34</v>
      </c>
      <c r="K22" s="418">
        <f>K2</f>
        <v>2669</v>
      </c>
      <c r="L22" s="433">
        <f>J22/K22</f>
        <v>18.785440239790184</v>
      </c>
      <c r="M22" s="420">
        <f>L22-I22</f>
        <v>18.598174322187187</v>
      </c>
      <c r="N22" s="297">
        <v>500</v>
      </c>
      <c r="O22" s="117">
        <f t="shared" ref="O22" si="9">$O$2</f>
        <v>2641</v>
      </c>
      <c r="P22" s="118">
        <f>N22/O22</f>
        <v>0.18932222642938282</v>
      </c>
      <c r="Q22" s="122">
        <v>500</v>
      </c>
      <c r="R22" s="120">
        <f>$R$2</f>
        <v>2641</v>
      </c>
      <c r="S22" s="121">
        <f t="shared" si="4"/>
        <v>0.18932222642938282</v>
      </c>
    </row>
    <row r="23" spans="1:19" ht="15" thickBot="1" x14ac:dyDescent="0.35">
      <c r="A23" s="788"/>
      <c r="B23" s="790"/>
      <c r="C23" s="771"/>
      <c r="D23" s="773"/>
      <c r="E23" s="192" t="s">
        <v>79</v>
      </c>
      <c r="F23" s="192" t="s">
        <v>80</v>
      </c>
      <c r="G23" s="203"/>
      <c r="H23" s="204"/>
      <c r="I23" s="205"/>
      <c r="J23" s="206"/>
      <c r="K23" s="207"/>
      <c r="L23" s="204"/>
      <c r="M23" s="302">
        <f>L23-I23</f>
        <v>0</v>
      </c>
      <c r="N23" s="301"/>
      <c r="O23" s="208"/>
      <c r="P23" s="208"/>
      <c r="Q23" s="209"/>
      <c r="R23" s="210"/>
      <c r="S23" s="211"/>
    </row>
    <row r="24" spans="1:19" s="128" customFormat="1" ht="15.75" thickBot="1" x14ac:dyDescent="0.3">
      <c r="C24" s="71"/>
      <c r="E24" s="129"/>
      <c r="F24" s="129"/>
      <c r="G24" s="130"/>
      <c r="H24" s="131"/>
      <c r="I24" s="132"/>
      <c r="J24" s="132"/>
      <c r="K24" s="132"/>
      <c r="L24" s="131"/>
      <c r="M24" s="132"/>
      <c r="N24" s="130"/>
      <c r="P24" s="139"/>
      <c r="Q24" s="140"/>
      <c r="S24" s="141"/>
    </row>
    <row r="25" spans="1:19" ht="28.8" x14ac:dyDescent="0.3">
      <c r="A25" s="787">
        <v>4</v>
      </c>
      <c r="B25" s="789" t="s">
        <v>5</v>
      </c>
      <c r="C25" s="777">
        <v>1</v>
      </c>
      <c r="D25" s="798" t="s">
        <v>27</v>
      </c>
      <c r="E25" s="89" t="s">
        <v>62</v>
      </c>
      <c r="F25" s="89" t="s">
        <v>61</v>
      </c>
      <c r="G25" s="329">
        <v>24600</v>
      </c>
      <c r="H25" s="330">
        <f>$H$2</f>
        <v>2670</v>
      </c>
      <c r="I25" s="331">
        <f>G25/H25</f>
        <v>9.213483146067416</v>
      </c>
      <c r="J25" s="434">
        <v>57728.13</v>
      </c>
      <c r="K25" s="414">
        <f>K2</f>
        <v>2669</v>
      </c>
      <c r="L25" s="435">
        <f>J25/K25</f>
        <v>21.629123267141249</v>
      </c>
      <c r="M25" s="416">
        <f>L25-I25</f>
        <v>12.415640121073833</v>
      </c>
      <c r="N25" s="303">
        <v>24600</v>
      </c>
      <c r="O25" s="112">
        <f t="shared" ref="O25:O27" si="10">$O$2</f>
        <v>2641</v>
      </c>
      <c r="P25" s="113">
        <f>N25/O25</f>
        <v>9.3146535403256348</v>
      </c>
      <c r="Q25" s="114">
        <v>24600</v>
      </c>
      <c r="R25" s="115">
        <f>$R$2</f>
        <v>2641</v>
      </c>
      <c r="S25" s="116">
        <f t="shared" si="4"/>
        <v>9.3146535403256348</v>
      </c>
    </row>
    <row r="26" spans="1:19" x14ac:dyDescent="0.3">
      <c r="A26" s="796"/>
      <c r="B26" s="794"/>
      <c r="C26" s="770"/>
      <c r="D26" s="775"/>
      <c r="E26" s="86" t="s">
        <v>81</v>
      </c>
      <c r="F26" s="86" t="s">
        <v>82</v>
      </c>
      <c r="G26" s="332">
        <v>24600</v>
      </c>
      <c r="H26" s="333">
        <v>68</v>
      </c>
      <c r="I26" s="334">
        <f>G26/H26</f>
        <v>361.76470588235293</v>
      </c>
      <c r="J26" s="424">
        <f>J25</f>
        <v>57728.13</v>
      </c>
      <c r="K26" s="418">
        <v>69</v>
      </c>
      <c r="L26" s="433">
        <f>J26/K26</f>
        <v>836.63956521739124</v>
      </c>
      <c r="M26" s="420">
        <f>L26-I26</f>
        <v>474.87485933503831</v>
      </c>
      <c r="N26" s="304">
        <v>24600</v>
      </c>
      <c r="O26" s="117">
        <f>H26</f>
        <v>68</v>
      </c>
      <c r="P26" s="118">
        <f>N26/O26</f>
        <v>361.76470588235293</v>
      </c>
      <c r="Q26" s="119">
        <v>24600</v>
      </c>
      <c r="R26" s="120">
        <f>O26</f>
        <v>68</v>
      </c>
      <c r="S26" s="121">
        <f t="shared" si="4"/>
        <v>361.76470588235293</v>
      </c>
    </row>
    <row r="27" spans="1:19" ht="28.8" x14ac:dyDescent="0.3">
      <c r="A27" s="796"/>
      <c r="B27" s="794"/>
      <c r="C27" s="770">
        <v>2</v>
      </c>
      <c r="D27" s="772" t="s">
        <v>28</v>
      </c>
      <c r="E27" s="86" t="s">
        <v>62</v>
      </c>
      <c r="F27" s="86" t="s">
        <v>61</v>
      </c>
      <c r="G27" s="332">
        <v>92200</v>
      </c>
      <c r="H27" s="333">
        <f>$H$2</f>
        <v>2670</v>
      </c>
      <c r="I27" s="334">
        <f t="shared" ref="I27:I32" si="11">G27/H27</f>
        <v>34.531835205992508</v>
      </c>
      <c r="J27" s="424">
        <v>96021.84</v>
      </c>
      <c r="K27" s="418">
        <f>K2</f>
        <v>2669</v>
      </c>
      <c r="L27" s="433">
        <f t="shared" ref="L27:L28" si="12">J27/K27</f>
        <v>35.976710378418879</v>
      </c>
      <c r="M27" s="420">
        <f t="shared" ref="M27:M28" si="13">L27-I27</f>
        <v>1.4448751724263715</v>
      </c>
      <c r="N27" s="304">
        <v>87700</v>
      </c>
      <c r="O27" s="117">
        <f t="shared" si="10"/>
        <v>2641</v>
      </c>
      <c r="P27" s="118">
        <f t="shared" ref="P27:P32" si="14">N27/O27</f>
        <v>33.207118515713745</v>
      </c>
      <c r="Q27" s="119">
        <v>90200</v>
      </c>
      <c r="R27" s="120">
        <f>$R$2</f>
        <v>2641</v>
      </c>
      <c r="S27" s="121">
        <f t="shared" si="4"/>
        <v>34.153729647860658</v>
      </c>
    </row>
    <row r="28" spans="1:19" ht="43.2" x14ac:dyDescent="0.3">
      <c r="A28" s="796"/>
      <c r="B28" s="794"/>
      <c r="C28" s="770"/>
      <c r="D28" s="772"/>
      <c r="E28" s="86" t="s">
        <v>83</v>
      </c>
      <c r="F28" s="86" t="s">
        <v>84</v>
      </c>
      <c r="G28" s="332">
        <v>92200</v>
      </c>
      <c r="H28" s="333">
        <v>375</v>
      </c>
      <c r="I28" s="334">
        <f t="shared" si="11"/>
        <v>245.86666666666667</v>
      </c>
      <c r="J28" s="424">
        <f>J27</f>
        <v>96021.84</v>
      </c>
      <c r="K28" s="418">
        <v>376</v>
      </c>
      <c r="L28" s="433">
        <f t="shared" si="12"/>
        <v>255.37723404255317</v>
      </c>
      <c r="M28" s="420">
        <f t="shared" si="13"/>
        <v>9.5105673758864953</v>
      </c>
      <c r="N28" s="305">
        <v>87700</v>
      </c>
      <c r="O28" s="117">
        <f>H28</f>
        <v>375</v>
      </c>
      <c r="P28" s="118">
        <f t="shared" si="14"/>
        <v>233.86666666666667</v>
      </c>
      <c r="Q28" s="122">
        <v>90200</v>
      </c>
      <c r="R28" s="120">
        <f>O28</f>
        <v>375</v>
      </c>
      <c r="S28" s="121">
        <f t="shared" si="4"/>
        <v>240.53333333333333</v>
      </c>
    </row>
    <row r="29" spans="1:19" ht="28.5" customHeight="1" x14ac:dyDescent="0.3">
      <c r="A29" s="796"/>
      <c r="B29" s="794"/>
      <c r="C29" s="90">
        <v>4</v>
      </c>
      <c r="D29" s="96" t="s">
        <v>29</v>
      </c>
      <c r="E29" s="86" t="s">
        <v>62</v>
      </c>
      <c r="F29" s="86" t="s">
        <v>61</v>
      </c>
      <c r="G29" s="332">
        <v>1800</v>
      </c>
      <c r="H29" s="333">
        <f>H2</f>
        <v>2670</v>
      </c>
      <c r="I29" s="334">
        <f t="shared" si="11"/>
        <v>0.6741573033707865</v>
      </c>
      <c r="J29" s="424">
        <v>1740.06</v>
      </c>
      <c r="K29" s="418">
        <f>K2</f>
        <v>2669</v>
      </c>
      <c r="L29" s="433">
        <f t="shared" ref="L29:L34" si="15">J29/K29</f>
        <v>0.65195204196328216</v>
      </c>
      <c r="M29" s="420">
        <f t="shared" ref="M29:M34" si="16">L29-I29</f>
        <v>-2.220526140750434E-2</v>
      </c>
      <c r="N29" s="305">
        <v>1800</v>
      </c>
      <c r="O29" s="117">
        <f>O2</f>
        <v>2641</v>
      </c>
      <c r="P29" s="118">
        <f t="shared" si="14"/>
        <v>0.68156001514577813</v>
      </c>
      <c r="Q29" s="122">
        <v>1800</v>
      </c>
      <c r="R29" s="120">
        <f>$R$2</f>
        <v>2641</v>
      </c>
      <c r="S29" s="121">
        <f t="shared" si="4"/>
        <v>0.68156001514577813</v>
      </c>
    </row>
    <row r="30" spans="1:19" ht="31.5" customHeight="1" x14ac:dyDescent="0.3">
      <c r="A30" s="796"/>
      <c r="B30" s="794"/>
      <c r="C30" s="770">
        <v>6</v>
      </c>
      <c r="D30" s="772" t="s">
        <v>30</v>
      </c>
      <c r="E30" s="86" t="s">
        <v>62</v>
      </c>
      <c r="F30" s="86" t="s">
        <v>61</v>
      </c>
      <c r="G30" s="332">
        <v>196014</v>
      </c>
      <c r="H30" s="333">
        <f>H2</f>
        <v>2670</v>
      </c>
      <c r="I30" s="334">
        <f t="shared" si="11"/>
        <v>73.413483146067421</v>
      </c>
      <c r="J30" s="424">
        <v>178880.11</v>
      </c>
      <c r="K30" s="418">
        <f>K2</f>
        <v>2669</v>
      </c>
      <c r="L30" s="433">
        <f t="shared" si="15"/>
        <v>67.021397527163728</v>
      </c>
      <c r="M30" s="420">
        <f t="shared" si="16"/>
        <v>-6.3920856189036925</v>
      </c>
      <c r="N30" s="304">
        <v>190180</v>
      </c>
      <c r="O30" s="117">
        <f>O2</f>
        <v>2641</v>
      </c>
      <c r="P30" s="118">
        <f t="shared" si="14"/>
        <v>72.010602044680041</v>
      </c>
      <c r="Q30" s="119">
        <v>179260</v>
      </c>
      <c r="R30" s="120">
        <f>$R$2</f>
        <v>2641</v>
      </c>
      <c r="S30" s="121">
        <f t="shared" si="4"/>
        <v>67.875804619462329</v>
      </c>
    </row>
    <row r="31" spans="1:19" ht="33" customHeight="1" x14ac:dyDescent="0.3">
      <c r="A31" s="796"/>
      <c r="B31" s="794"/>
      <c r="C31" s="770"/>
      <c r="D31" s="772"/>
      <c r="E31" s="86" t="s">
        <v>85</v>
      </c>
      <c r="F31" s="86" t="s">
        <v>86</v>
      </c>
      <c r="G31" s="332">
        <v>150500</v>
      </c>
      <c r="H31" s="333">
        <v>27146</v>
      </c>
      <c r="I31" s="334">
        <f t="shared" si="11"/>
        <v>5.5440948942753998</v>
      </c>
      <c r="J31" s="424">
        <v>135209.84</v>
      </c>
      <c r="K31" s="418">
        <v>27719</v>
      </c>
      <c r="L31" s="433">
        <f t="shared" si="15"/>
        <v>4.8778758252462211</v>
      </c>
      <c r="M31" s="420">
        <f t="shared" si="16"/>
        <v>-0.66621906902917871</v>
      </c>
      <c r="N31" s="305">
        <v>150500</v>
      </c>
      <c r="O31" s="117">
        <f>H31</f>
        <v>27146</v>
      </c>
      <c r="P31" s="118">
        <f t="shared" si="14"/>
        <v>5.5440948942753998</v>
      </c>
      <c r="Q31" s="122">
        <v>150500</v>
      </c>
      <c r="R31" s="120">
        <f>O31</f>
        <v>27146</v>
      </c>
      <c r="S31" s="121">
        <f t="shared" si="4"/>
        <v>5.5440948942753998</v>
      </c>
    </row>
    <row r="32" spans="1:19" ht="29.4" thickBot="1" x14ac:dyDescent="0.35">
      <c r="A32" s="788"/>
      <c r="B32" s="790"/>
      <c r="C32" s="771"/>
      <c r="D32" s="773"/>
      <c r="E32" s="94" t="s">
        <v>87</v>
      </c>
      <c r="F32" s="94" t="s">
        <v>88</v>
      </c>
      <c r="G32" s="343">
        <v>29870</v>
      </c>
      <c r="H32" s="340">
        <v>49</v>
      </c>
      <c r="I32" s="341">
        <f t="shared" si="11"/>
        <v>609.59183673469386</v>
      </c>
      <c r="J32" s="436">
        <v>27753.599999999999</v>
      </c>
      <c r="K32" s="418">
        <v>51</v>
      </c>
      <c r="L32" s="437">
        <f t="shared" si="15"/>
        <v>544.18823529411759</v>
      </c>
      <c r="M32" s="438">
        <f t="shared" si="16"/>
        <v>-65.403601440576267</v>
      </c>
      <c r="N32" s="306">
        <v>29870</v>
      </c>
      <c r="O32" s="123">
        <f>H32</f>
        <v>49</v>
      </c>
      <c r="P32" s="124">
        <f t="shared" si="14"/>
        <v>609.59183673469386</v>
      </c>
      <c r="Q32" s="125">
        <v>29870</v>
      </c>
      <c r="R32" s="126">
        <f>O32</f>
        <v>49</v>
      </c>
      <c r="S32" s="127">
        <f t="shared" si="4"/>
        <v>609.59183673469386</v>
      </c>
    </row>
    <row r="33" spans="1:19" s="128" customFormat="1" ht="15.75" thickBot="1" x14ac:dyDescent="0.3">
      <c r="C33" s="71"/>
      <c r="E33" s="142"/>
      <c r="G33" s="143"/>
      <c r="H33" s="131"/>
      <c r="I33" s="132"/>
      <c r="J33" s="132"/>
      <c r="K33" s="132"/>
      <c r="L33" s="131"/>
      <c r="M33" s="132"/>
      <c r="N33" s="130"/>
      <c r="P33" s="139"/>
      <c r="Q33" s="140"/>
      <c r="S33" s="141"/>
    </row>
    <row r="34" spans="1:19" ht="28.8" x14ac:dyDescent="0.3">
      <c r="A34" s="787">
        <v>5</v>
      </c>
      <c r="B34" s="789" t="s">
        <v>6</v>
      </c>
      <c r="C34" s="196">
        <v>1</v>
      </c>
      <c r="D34" s="198" t="s">
        <v>31</v>
      </c>
      <c r="E34" s="198" t="s">
        <v>62</v>
      </c>
      <c r="F34" s="198" t="s">
        <v>61</v>
      </c>
      <c r="G34" s="228">
        <v>0</v>
      </c>
      <c r="H34" s="229">
        <f>$H$2</f>
        <v>2670</v>
      </c>
      <c r="I34" s="230">
        <f>G34/H34</f>
        <v>0</v>
      </c>
      <c r="J34" s="231"/>
      <c r="K34" s="229">
        <f>K2</f>
        <v>2669</v>
      </c>
      <c r="L34" s="232">
        <f t="shared" si="15"/>
        <v>0</v>
      </c>
      <c r="M34" s="309">
        <f t="shared" si="16"/>
        <v>0</v>
      </c>
      <c r="N34" s="307"/>
      <c r="O34" s="197">
        <f t="shared" ref="O34:O35" si="17">$O$2</f>
        <v>2641</v>
      </c>
      <c r="P34" s="234">
        <f>N34/O34</f>
        <v>0</v>
      </c>
      <c r="Q34" s="233"/>
      <c r="R34" s="197">
        <f>$R$2</f>
        <v>2641</v>
      </c>
      <c r="S34" s="235">
        <f t="shared" si="4"/>
        <v>0</v>
      </c>
    </row>
    <row r="35" spans="1:19" ht="29.4" thickBot="1" x14ac:dyDescent="0.35">
      <c r="A35" s="788"/>
      <c r="B35" s="790"/>
      <c r="C35" s="92">
        <v>2</v>
      </c>
      <c r="D35" s="95" t="s">
        <v>32</v>
      </c>
      <c r="E35" s="94" t="s">
        <v>62</v>
      </c>
      <c r="F35" s="94" t="s">
        <v>61</v>
      </c>
      <c r="G35" s="343">
        <v>25400</v>
      </c>
      <c r="H35" s="340">
        <f>$H$2</f>
        <v>2670</v>
      </c>
      <c r="I35" s="341">
        <f>G35/H35</f>
        <v>9.513108614232209</v>
      </c>
      <c r="J35" s="436">
        <v>21340.66</v>
      </c>
      <c r="K35" s="439">
        <f>K2</f>
        <v>2669</v>
      </c>
      <c r="L35" s="437">
        <f t="shared" ref="L35" si="18">J35/K35</f>
        <v>7.9957512176845258</v>
      </c>
      <c r="M35" s="438">
        <f t="shared" ref="M35" si="19">L35-I35</f>
        <v>-1.5173573965476832</v>
      </c>
      <c r="N35" s="308">
        <v>23100</v>
      </c>
      <c r="O35" s="123">
        <f t="shared" si="17"/>
        <v>2641</v>
      </c>
      <c r="P35" s="124">
        <f>N35/O35</f>
        <v>8.7466868610374853</v>
      </c>
      <c r="Q35" s="145">
        <v>23100</v>
      </c>
      <c r="R35" s="126">
        <f>$R$2</f>
        <v>2641</v>
      </c>
      <c r="S35" s="127">
        <f t="shared" si="4"/>
        <v>8.7466868610374853</v>
      </c>
    </row>
    <row r="36" spans="1:19" s="128" customFormat="1" ht="15.75" thickBot="1" x14ac:dyDescent="0.3">
      <c r="C36" s="71"/>
      <c r="E36" s="142"/>
      <c r="F36" s="129"/>
      <c r="G36" s="130"/>
      <c r="H36" s="131"/>
      <c r="I36" s="132"/>
      <c r="J36" s="132"/>
      <c r="K36" s="132"/>
      <c r="L36" s="131"/>
      <c r="M36" s="132"/>
      <c r="N36" s="130"/>
      <c r="P36" s="139"/>
      <c r="Q36" s="140"/>
      <c r="S36" s="141"/>
    </row>
    <row r="37" spans="1:19" ht="28.8" x14ac:dyDescent="0.3">
      <c r="A37" s="787">
        <v>6</v>
      </c>
      <c r="B37" s="789" t="s">
        <v>7</v>
      </c>
      <c r="C37" s="91">
        <v>1</v>
      </c>
      <c r="D37" s="87" t="s">
        <v>33</v>
      </c>
      <c r="E37" s="89" t="s">
        <v>62</v>
      </c>
      <c r="F37" s="89" t="s">
        <v>61</v>
      </c>
      <c r="G37" s="329">
        <v>35900</v>
      </c>
      <c r="H37" s="330">
        <f>$H$2</f>
        <v>2670</v>
      </c>
      <c r="I37" s="331">
        <f>G37/H37</f>
        <v>13.445692883895131</v>
      </c>
      <c r="J37" s="441">
        <v>43925.57</v>
      </c>
      <c r="K37" s="440">
        <f>K2</f>
        <v>2669</v>
      </c>
      <c r="L37" s="435">
        <f t="shared" ref="L37" si="20">J37/K37</f>
        <v>16.457688272761335</v>
      </c>
      <c r="M37" s="416">
        <f t="shared" ref="M37" si="21">L37-I37</f>
        <v>3.0119953888662039</v>
      </c>
      <c r="N37" s="296">
        <v>35900</v>
      </c>
      <c r="O37" s="112">
        <f t="shared" ref="O37:O38" si="22">$O$2</f>
        <v>2641</v>
      </c>
      <c r="P37" s="113">
        <f>N37/O37</f>
        <v>13.593335857629686</v>
      </c>
      <c r="Q37" s="114">
        <v>35900</v>
      </c>
      <c r="R37" s="115">
        <f>$R$2</f>
        <v>2641</v>
      </c>
      <c r="S37" s="116">
        <f t="shared" si="4"/>
        <v>13.593335857629686</v>
      </c>
    </row>
    <row r="38" spans="1:19" ht="29.4" thickBot="1" x14ac:dyDescent="0.35">
      <c r="A38" s="788"/>
      <c r="B38" s="790"/>
      <c r="C38" s="92">
        <v>2</v>
      </c>
      <c r="D38" s="82" t="s">
        <v>34</v>
      </c>
      <c r="E38" s="94" t="s">
        <v>62</v>
      </c>
      <c r="F38" s="94" t="s">
        <v>61</v>
      </c>
      <c r="G38" s="343">
        <v>0</v>
      </c>
      <c r="H38" s="340">
        <f>$H$2</f>
        <v>2670</v>
      </c>
      <c r="I38" s="341">
        <f>G38/H38</f>
        <v>0</v>
      </c>
      <c r="J38" s="436">
        <v>0</v>
      </c>
      <c r="K38" s="439">
        <f>$K$2</f>
        <v>2669</v>
      </c>
      <c r="L38" s="437">
        <f t="shared" ref="L38" si="23">J38/K38</f>
        <v>0</v>
      </c>
      <c r="M38" s="438">
        <f t="shared" ref="M38" si="24">L38-I38</f>
        <v>0</v>
      </c>
      <c r="N38" s="310"/>
      <c r="O38" s="123">
        <f t="shared" si="22"/>
        <v>2641</v>
      </c>
      <c r="P38" s="124">
        <f>N38/O38</f>
        <v>0</v>
      </c>
      <c r="Q38" s="125"/>
      <c r="R38" s="126">
        <f>$R$2</f>
        <v>2641</v>
      </c>
      <c r="S38" s="127">
        <f t="shared" si="4"/>
        <v>0</v>
      </c>
    </row>
    <row r="39" spans="1:19" s="128" customFormat="1" ht="15.75" thickBot="1" x14ac:dyDescent="0.3">
      <c r="C39" s="71"/>
      <c r="E39" s="142"/>
      <c r="F39" s="129"/>
      <c r="G39" s="130"/>
      <c r="H39" s="131"/>
      <c r="I39" s="132"/>
      <c r="J39" s="132"/>
      <c r="K39" s="132"/>
      <c r="L39" s="131"/>
      <c r="M39" s="132"/>
      <c r="N39" s="130"/>
      <c r="P39" s="139"/>
      <c r="Q39" s="140"/>
      <c r="S39" s="141"/>
    </row>
    <row r="40" spans="1:19" ht="28.8" x14ac:dyDescent="0.3">
      <c r="A40" s="791">
        <v>8</v>
      </c>
      <c r="B40" s="789" t="s">
        <v>8</v>
      </c>
      <c r="C40" s="777">
        <v>1</v>
      </c>
      <c r="D40" s="778" t="s">
        <v>35</v>
      </c>
      <c r="E40" s="89" t="s">
        <v>62</v>
      </c>
      <c r="F40" s="89" t="s">
        <v>61</v>
      </c>
      <c r="G40" s="329">
        <v>0</v>
      </c>
      <c r="H40" s="330">
        <f>$H$2</f>
        <v>2670</v>
      </c>
      <c r="I40" s="331">
        <f>G40/H40</f>
        <v>0</v>
      </c>
      <c r="J40" s="434">
        <v>0</v>
      </c>
      <c r="K40" s="414">
        <f>$K$2</f>
        <v>2669</v>
      </c>
      <c r="L40" s="435">
        <f t="shared" ref="L40" si="25">J40/K40</f>
        <v>0</v>
      </c>
      <c r="M40" s="416">
        <f t="shared" ref="M40" si="26">L40-I40</f>
        <v>0</v>
      </c>
      <c r="N40" s="296">
        <v>0</v>
      </c>
      <c r="O40" s="112">
        <f t="shared" ref="O40" si="27">$O$2</f>
        <v>2641</v>
      </c>
      <c r="P40" s="113">
        <f>N40/O40</f>
        <v>0</v>
      </c>
      <c r="Q40" s="146"/>
      <c r="R40" s="115">
        <f>$R$2</f>
        <v>2641</v>
      </c>
      <c r="S40" s="147">
        <f t="shared" si="4"/>
        <v>0</v>
      </c>
    </row>
    <row r="41" spans="1:19" ht="28.8" x14ac:dyDescent="0.3">
      <c r="A41" s="792"/>
      <c r="B41" s="794"/>
      <c r="C41" s="770"/>
      <c r="D41" s="765"/>
      <c r="E41" s="86" t="s">
        <v>347</v>
      </c>
      <c r="F41" s="86" t="s">
        <v>67</v>
      </c>
      <c r="G41" s="344" t="s">
        <v>348</v>
      </c>
      <c r="H41" s="337" t="s">
        <v>348</v>
      </c>
      <c r="I41" s="334">
        <v>40000</v>
      </c>
      <c r="J41" s="442" t="s">
        <v>348</v>
      </c>
      <c r="K41" s="425" t="s">
        <v>348</v>
      </c>
      <c r="L41" s="425">
        <v>93097.68</v>
      </c>
      <c r="M41" s="443">
        <f>L41-I41</f>
        <v>53097.679999999993</v>
      </c>
      <c r="N41" s="311" t="s">
        <v>348</v>
      </c>
      <c r="O41" s="259" t="s">
        <v>348</v>
      </c>
      <c r="P41" s="259">
        <v>30000</v>
      </c>
      <c r="Q41" s="261" t="s">
        <v>348</v>
      </c>
      <c r="R41" s="260" t="s">
        <v>348</v>
      </c>
      <c r="S41" s="260">
        <v>30000</v>
      </c>
    </row>
    <row r="42" spans="1:19" ht="43.2" x14ac:dyDescent="0.3">
      <c r="A42" s="792"/>
      <c r="B42" s="794"/>
      <c r="C42" s="770"/>
      <c r="D42" s="765"/>
      <c r="E42" s="86" t="s">
        <v>68</v>
      </c>
      <c r="F42" s="86" t="s">
        <v>361</v>
      </c>
      <c r="G42" s="344" t="s">
        <v>348</v>
      </c>
      <c r="H42" s="337" t="s">
        <v>348</v>
      </c>
      <c r="I42" s="449">
        <v>188</v>
      </c>
      <c r="J42" s="450" t="s">
        <v>348</v>
      </c>
      <c r="K42" s="444" t="s">
        <v>348</v>
      </c>
      <c r="L42" s="445">
        <v>216</v>
      </c>
      <c r="M42" s="446">
        <f>L42-I42</f>
        <v>28</v>
      </c>
      <c r="N42" s="311" t="s">
        <v>348</v>
      </c>
      <c r="O42" s="117" t="s">
        <v>348</v>
      </c>
      <c r="P42" s="263">
        <f>I42</f>
        <v>188</v>
      </c>
      <c r="Q42" s="262" t="s">
        <v>348</v>
      </c>
      <c r="R42" s="120" t="s">
        <v>348</v>
      </c>
      <c r="S42" s="264">
        <f>P42</f>
        <v>188</v>
      </c>
    </row>
    <row r="43" spans="1:19" ht="30" customHeight="1" x14ac:dyDescent="0.3">
      <c r="A43" s="792"/>
      <c r="B43" s="794"/>
      <c r="C43" s="767">
        <v>2</v>
      </c>
      <c r="D43" s="780" t="s">
        <v>36</v>
      </c>
      <c r="E43" s="190" t="s">
        <v>62</v>
      </c>
      <c r="F43" s="190" t="s">
        <v>61</v>
      </c>
      <c r="G43" s="212">
        <v>0</v>
      </c>
      <c r="H43" s="213">
        <f>$H$2</f>
        <v>2670</v>
      </c>
      <c r="I43" s="214">
        <f>G43/H43</f>
        <v>0</v>
      </c>
      <c r="J43" s="215"/>
      <c r="K43" s="213">
        <f>$K$2</f>
        <v>2669</v>
      </c>
      <c r="L43" s="216">
        <f t="shared" ref="L43:L44" si="28">J43/K43</f>
        <v>0</v>
      </c>
      <c r="M43" s="314">
        <f t="shared" ref="M43:M49" si="29">L43-I43</f>
        <v>0</v>
      </c>
      <c r="N43" s="312"/>
      <c r="O43" s="217">
        <f t="shared" ref="O43" si="30">$O$2</f>
        <v>2641</v>
      </c>
      <c r="P43" s="218">
        <f>N43/O43</f>
        <v>0</v>
      </c>
      <c r="Q43" s="219"/>
      <c r="R43" s="217">
        <f>$R$2</f>
        <v>2641</v>
      </c>
      <c r="S43" s="218">
        <f t="shared" si="4"/>
        <v>0</v>
      </c>
    </row>
    <row r="44" spans="1:19" ht="31.5" customHeight="1" thickBot="1" x14ac:dyDescent="0.35">
      <c r="A44" s="793"/>
      <c r="B44" s="790"/>
      <c r="C44" s="779"/>
      <c r="D44" s="781"/>
      <c r="E44" s="191" t="s">
        <v>111</v>
      </c>
      <c r="F44" s="192" t="s">
        <v>112</v>
      </c>
      <c r="G44" s="220">
        <v>0</v>
      </c>
      <c r="H44" s="204">
        <v>0</v>
      </c>
      <c r="I44" s="221" t="e">
        <f>G44/H44</f>
        <v>#DIV/0!</v>
      </c>
      <c r="J44" s="222"/>
      <c r="K44" s="204"/>
      <c r="L44" s="223" t="e">
        <f t="shared" si="28"/>
        <v>#DIV/0!</v>
      </c>
      <c r="M44" s="315" t="e">
        <f t="shared" si="29"/>
        <v>#DIV/0!</v>
      </c>
      <c r="N44" s="313"/>
      <c r="O44" s="210"/>
      <c r="P44" s="224" t="e">
        <f>N44/O44</f>
        <v>#DIV/0!</v>
      </c>
      <c r="Q44" s="225"/>
      <c r="R44" s="210"/>
      <c r="S44" s="208" t="e">
        <f t="shared" si="4"/>
        <v>#DIV/0!</v>
      </c>
    </row>
    <row r="45" spans="1:19" s="128" customFormat="1" ht="15.75" thickBot="1" x14ac:dyDescent="0.3">
      <c r="C45" s="71"/>
      <c r="D45" s="129"/>
      <c r="E45" s="142"/>
      <c r="F45" s="129"/>
      <c r="G45" s="130"/>
      <c r="H45" s="131"/>
      <c r="I45" s="132"/>
      <c r="J45" s="132"/>
      <c r="K45" s="132"/>
      <c r="L45" s="131"/>
      <c r="M45" s="132"/>
      <c r="N45" s="130"/>
      <c r="P45" s="139"/>
      <c r="Q45" s="140"/>
      <c r="S45" s="141"/>
    </row>
    <row r="46" spans="1:19" ht="28.8" x14ac:dyDescent="0.3">
      <c r="A46" s="787">
        <v>9</v>
      </c>
      <c r="B46" s="789" t="s">
        <v>9</v>
      </c>
      <c r="C46" s="91">
        <v>1</v>
      </c>
      <c r="D46" s="111" t="s">
        <v>37</v>
      </c>
      <c r="E46" s="89" t="s">
        <v>62</v>
      </c>
      <c r="F46" s="89" t="s">
        <v>61</v>
      </c>
      <c r="G46" s="329">
        <v>15000</v>
      </c>
      <c r="H46" s="330">
        <f>$H$2</f>
        <v>2670</v>
      </c>
      <c r="I46" s="331">
        <f t="shared" ref="I46:I85" si="31">G46/H46</f>
        <v>5.617977528089888</v>
      </c>
      <c r="J46" s="434">
        <v>33386</v>
      </c>
      <c r="K46" s="414">
        <f t="shared" ref="K46:K56" si="32">$K$2</f>
        <v>2669</v>
      </c>
      <c r="L46" s="435">
        <f>J46/K46</f>
        <v>12.508804795803671</v>
      </c>
      <c r="M46" s="416">
        <f t="shared" si="29"/>
        <v>6.8908272677137834</v>
      </c>
      <c r="N46" s="316">
        <v>15000</v>
      </c>
      <c r="O46" s="112">
        <f t="shared" ref="O46:O47" si="33">$O$2</f>
        <v>2641</v>
      </c>
      <c r="P46" s="113">
        <f t="shared" ref="P46:P47" si="34">N46/O46</f>
        <v>5.6796667928814841</v>
      </c>
      <c r="Q46" s="144">
        <v>15000</v>
      </c>
      <c r="R46" s="115">
        <f>$R$2</f>
        <v>2641</v>
      </c>
      <c r="S46" s="116">
        <f t="shared" ref="S46:S87" si="35">Q46/R46</f>
        <v>5.6796667928814841</v>
      </c>
    </row>
    <row r="47" spans="1:19" ht="15" customHeight="1" x14ac:dyDescent="0.3">
      <c r="A47" s="796"/>
      <c r="B47" s="794"/>
      <c r="C47" s="770">
        <v>2</v>
      </c>
      <c r="D47" s="772" t="s">
        <v>38</v>
      </c>
      <c r="E47" s="86" t="s">
        <v>62</v>
      </c>
      <c r="F47" s="86" t="s">
        <v>61</v>
      </c>
      <c r="G47" s="332">
        <v>21900</v>
      </c>
      <c r="H47" s="333">
        <f>$H$2</f>
        <v>2670</v>
      </c>
      <c r="I47" s="334">
        <f t="shared" si="31"/>
        <v>8.2022471910112351</v>
      </c>
      <c r="J47" s="424">
        <v>17440.900000000001</v>
      </c>
      <c r="K47" s="418">
        <f t="shared" si="32"/>
        <v>2669</v>
      </c>
      <c r="L47" s="433">
        <f>J47/K47</f>
        <v>6.5346197077557147</v>
      </c>
      <c r="M47" s="420">
        <f t="shared" si="29"/>
        <v>-1.6676274832555205</v>
      </c>
      <c r="N47" s="305">
        <v>21900</v>
      </c>
      <c r="O47" s="117">
        <f t="shared" si="33"/>
        <v>2641</v>
      </c>
      <c r="P47" s="118">
        <f t="shared" si="34"/>
        <v>8.2923135176069671</v>
      </c>
      <c r="Q47" s="122">
        <v>21900</v>
      </c>
      <c r="R47" s="120">
        <f>$R$2</f>
        <v>2641</v>
      </c>
      <c r="S47" s="121">
        <f t="shared" si="35"/>
        <v>8.2923135176069671</v>
      </c>
    </row>
    <row r="48" spans="1:19" ht="28.8" x14ac:dyDescent="0.3">
      <c r="A48" s="796"/>
      <c r="B48" s="794"/>
      <c r="C48" s="770"/>
      <c r="D48" s="772"/>
      <c r="E48" s="86" t="s">
        <v>89</v>
      </c>
      <c r="F48" s="86" t="s">
        <v>90</v>
      </c>
      <c r="G48" s="332">
        <v>14100</v>
      </c>
      <c r="H48" s="333">
        <v>21601</v>
      </c>
      <c r="I48" s="334">
        <f>G48/H48</f>
        <v>0.65274755798342665</v>
      </c>
      <c r="J48" s="424">
        <v>8228.42</v>
      </c>
      <c r="K48" s="445">
        <v>21601</v>
      </c>
      <c r="L48" s="433">
        <f>J48/K48</f>
        <v>0.38092773482709136</v>
      </c>
      <c r="M48" s="420">
        <f t="shared" si="29"/>
        <v>-0.27181982315633529</v>
      </c>
      <c r="N48" s="304">
        <v>14100</v>
      </c>
      <c r="O48" s="117">
        <v>21601</v>
      </c>
      <c r="P48" s="118">
        <f>N48/O48</f>
        <v>0.65274755798342665</v>
      </c>
      <c r="Q48" s="119">
        <v>14100</v>
      </c>
      <c r="R48" s="120">
        <v>21601</v>
      </c>
      <c r="S48" s="121">
        <f t="shared" si="35"/>
        <v>0.65274755798342665</v>
      </c>
    </row>
    <row r="49" spans="1:19" ht="28.8" x14ac:dyDescent="0.3">
      <c r="A49" s="796"/>
      <c r="B49" s="794"/>
      <c r="C49" s="770">
        <v>3</v>
      </c>
      <c r="D49" s="775" t="s">
        <v>39</v>
      </c>
      <c r="E49" s="86" t="s">
        <v>62</v>
      </c>
      <c r="F49" s="86" t="s">
        <v>61</v>
      </c>
      <c r="G49" s="332">
        <v>286300</v>
      </c>
      <c r="H49" s="333">
        <f>$H$2</f>
        <v>2670</v>
      </c>
      <c r="I49" s="334">
        <f t="shared" si="31"/>
        <v>107.22846441947566</v>
      </c>
      <c r="J49" s="417">
        <v>278231.48</v>
      </c>
      <c r="K49" s="418">
        <f t="shared" si="32"/>
        <v>2669</v>
      </c>
      <c r="L49" s="447">
        <f>J49/K49</f>
        <v>104.24559010865492</v>
      </c>
      <c r="M49" s="420">
        <f t="shared" si="29"/>
        <v>-2.9828743108207334</v>
      </c>
      <c r="N49" s="304">
        <v>286800</v>
      </c>
      <c r="O49" s="117">
        <f t="shared" ref="O49" si="36">$O$2</f>
        <v>2641</v>
      </c>
      <c r="P49" s="118">
        <f t="shared" ref="P49:P53" si="37">N49/O49</f>
        <v>108.59522907989398</v>
      </c>
      <c r="Q49" s="119">
        <v>286800</v>
      </c>
      <c r="R49" s="120">
        <f>$R$2</f>
        <v>2641</v>
      </c>
      <c r="S49" s="121">
        <f t="shared" si="35"/>
        <v>108.59522907989398</v>
      </c>
    </row>
    <row r="50" spans="1:19" ht="43.2" x14ac:dyDescent="0.3">
      <c r="A50" s="796"/>
      <c r="B50" s="794"/>
      <c r="C50" s="770"/>
      <c r="D50" s="775"/>
      <c r="E50" s="86" t="s">
        <v>91</v>
      </c>
      <c r="F50" s="86" t="s">
        <v>92</v>
      </c>
      <c r="G50" s="380">
        <v>779</v>
      </c>
      <c r="H50" s="345">
        <v>1225</v>
      </c>
      <c r="I50" s="338">
        <f t="shared" si="31"/>
        <v>0.63591836734693874</v>
      </c>
      <c r="J50" s="418">
        <v>899.95</v>
      </c>
      <c r="K50" s="418">
        <v>1342.15</v>
      </c>
      <c r="L50" s="427">
        <f t="shared" ref="L50" si="38">J50/K50</f>
        <v>0.67052862943784231</v>
      </c>
      <c r="M50" s="448">
        <f>L50-I50</f>
        <v>3.4610262090903565E-2</v>
      </c>
      <c r="N50" s="382">
        <v>779</v>
      </c>
      <c r="O50" s="381">
        <f>H50</f>
        <v>1225</v>
      </c>
      <c r="P50" s="118">
        <f t="shared" si="37"/>
        <v>0.63591836734693874</v>
      </c>
      <c r="Q50" s="383">
        <v>779</v>
      </c>
      <c r="R50" s="384">
        <f>O50</f>
        <v>1225</v>
      </c>
      <c r="S50" s="121">
        <f t="shared" si="35"/>
        <v>0.63591836734693874</v>
      </c>
    </row>
    <row r="51" spans="1:19" ht="28.8" x14ac:dyDescent="0.3">
      <c r="A51" s="796"/>
      <c r="B51" s="794"/>
      <c r="C51" s="90">
        <v>4</v>
      </c>
      <c r="D51" s="86" t="s">
        <v>40</v>
      </c>
      <c r="E51" s="86" t="s">
        <v>62</v>
      </c>
      <c r="F51" s="86" t="s">
        <v>61</v>
      </c>
      <c r="G51" s="332">
        <v>700</v>
      </c>
      <c r="H51" s="333">
        <f>$H$2</f>
        <v>2670</v>
      </c>
      <c r="I51" s="334">
        <f t="shared" si="31"/>
        <v>0.26217228464419473</v>
      </c>
      <c r="J51" s="424">
        <v>2696.26</v>
      </c>
      <c r="K51" s="418">
        <f t="shared" si="32"/>
        <v>2669</v>
      </c>
      <c r="L51" s="433">
        <f>J51/K51</f>
        <v>1.0102135631322593</v>
      </c>
      <c r="M51" s="420">
        <f>L51-I51</f>
        <v>0.74804127848806456</v>
      </c>
      <c r="N51" s="304">
        <v>700</v>
      </c>
      <c r="O51" s="117">
        <f t="shared" ref="O51:O53" si="39">$O$2</f>
        <v>2641</v>
      </c>
      <c r="P51" s="118">
        <f t="shared" si="37"/>
        <v>0.26505111700113593</v>
      </c>
      <c r="Q51" s="119">
        <v>700</v>
      </c>
      <c r="R51" s="120">
        <f>$R$2</f>
        <v>2641</v>
      </c>
      <c r="S51" s="121">
        <f t="shared" si="35"/>
        <v>0.26505111700113593</v>
      </c>
    </row>
    <row r="52" spans="1:19" ht="45" customHeight="1" x14ac:dyDescent="0.3">
      <c r="A52" s="796"/>
      <c r="B52" s="794"/>
      <c r="C52" s="193">
        <v>5</v>
      </c>
      <c r="D52" s="194" t="s">
        <v>340</v>
      </c>
      <c r="E52" s="190" t="s">
        <v>62</v>
      </c>
      <c r="F52" s="190" t="s">
        <v>61</v>
      </c>
      <c r="G52" s="212">
        <v>0</v>
      </c>
      <c r="H52" s="213">
        <f>$H$2</f>
        <v>2670</v>
      </c>
      <c r="I52" s="214">
        <f t="shared" si="31"/>
        <v>0</v>
      </c>
      <c r="J52" s="215"/>
      <c r="K52" s="213">
        <f t="shared" si="32"/>
        <v>2669</v>
      </c>
      <c r="L52" s="216">
        <f t="shared" ref="L52:L59" si="40">J52/K52</f>
        <v>0</v>
      </c>
      <c r="M52" s="314">
        <f>L52-I52</f>
        <v>0</v>
      </c>
      <c r="N52" s="240"/>
      <c r="O52" s="217">
        <f t="shared" si="39"/>
        <v>2641</v>
      </c>
      <c r="P52" s="218">
        <f t="shared" si="37"/>
        <v>0</v>
      </c>
      <c r="Q52" s="226"/>
      <c r="R52" s="217">
        <f>$R$2</f>
        <v>2641</v>
      </c>
      <c r="S52" s="227">
        <f t="shared" si="35"/>
        <v>0</v>
      </c>
    </row>
    <row r="53" spans="1:19" ht="61.5" customHeight="1" thickBot="1" x14ac:dyDescent="0.35">
      <c r="A53" s="788"/>
      <c r="B53" s="790"/>
      <c r="C53" s="195">
        <v>8</v>
      </c>
      <c r="D53" s="192" t="s">
        <v>42</v>
      </c>
      <c r="E53" s="192" t="s">
        <v>62</v>
      </c>
      <c r="F53" s="192" t="s">
        <v>61</v>
      </c>
      <c r="G53" s="220">
        <v>0</v>
      </c>
      <c r="H53" s="204">
        <f>$H$2</f>
        <v>2670</v>
      </c>
      <c r="I53" s="214">
        <f t="shared" si="31"/>
        <v>0</v>
      </c>
      <c r="J53" s="222"/>
      <c r="K53" s="204">
        <f t="shared" si="32"/>
        <v>2669</v>
      </c>
      <c r="L53" s="223">
        <f t="shared" si="40"/>
        <v>0</v>
      </c>
      <c r="M53" s="315">
        <f>L53-I53</f>
        <v>0</v>
      </c>
      <c r="N53" s="317"/>
      <c r="O53" s="210">
        <f t="shared" si="39"/>
        <v>2641</v>
      </c>
      <c r="P53" s="224">
        <f t="shared" si="37"/>
        <v>0</v>
      </c>
      <c r="Q53" s="209"/>
      <c r="R53" s="210">
        <f>$R$2</f>
        <v>2641</v>
      </c>
      <c r="S53" s="211">
        <f t="shared" si="35"/>
        <v>0</v>
      </c>
    </row>
    <row r="54" spans="1:19" s="128" customFormat="1" ht="15.75" thickBot="1" x14ac:dyDescent="0.3">
      <c r="C54" s="71"/>
      <c r="E54" s="129"/>
      <c r="F54" s="129"/>
      <c r="G54" s="130"/>
      <c r="H54" s="131"/>
      <c r="I54" s="132"/>
      <c r="J54" s="132"/>
      <c r="K54" s="132"/>
      <c r="L54" s="131"/>
      <c r="M54" s="132"/>
      <c r="N54" s="130"/>
      <c r="P54" s="141"/>
      <c r="Q54" s="140"/>
      <c r="S54" s="141"/>
    </row>
    <row r="55" spans="1:19" ht="28.8" x14ac:dyDescent="0.3">
      <c r="A55" s="787">
        <v>10</v>
      </c>
      <c r="B55" s="789" t="s">
        <v>10</v>
      </c>
      <c r="C55" s="196">
        <v>2</v>
      </c>
      <c r="D55" s="197" t="s">
        <v>43</v>
      </c>
      <c r="E55" s="198" t="s">
        <v>62</v>
      </c>
      <c r="F55" s="198" t="s">
        <v>61</v>
      </c>
      <c r="G55" s="228">
        <v>0</v>
      </c>
      <c r="H55" s="229">
        <f>$H$2</f>
        <v>2670</v>
      </c>
      <c r="I55" s="230">
        <f t="shared" si="31"/>
        <v>0</v>
      </c>
      <c r="J55" s="231"/>
      <c r="K55" s="229">
        <f t="shared" si="32"/>
        <v>2669</v>
      </c>
      <c r="L55" s="232">
        <f t="shared" si="40"/>
        <v>0</v>
      </c>
      <c r="M55" s="309">
        <f>L55-I55</f>
        <v>0</v>
      </c>
      <c r="N55" s="318"/>
      <c r="O55" s="197">
        <f t="shared" ref="O55:O56" si="41">$O$2</f>
        <v>2641</v>
      </c>
      <c r="P55" s="234">
        <f t="shared" ref="P55:P74" si="42">N55/O55</f>
        <v>0</v>
      </c>
      <c r="Q55" s="233"/>
      <c r="R55" s="197">
        <f>$R$2</f>
        <v>2641</v>
      </c>
      <c r="S55" s="235">
        <f t="shared" si="35"/>
        <v>0</v>
      </c>
    </row>
    <row r="56" spans="1:19" ht="28.8" x14ac:dyDescent="0.3">
      <c r="A56" s="796"/>
      <c r="B56" s="794"/>
      <c r="C56" s="770">
        <v>5</v>
      </c>
      <c r="D56" s="772" t="s">
        <v>44</v>
      </c>
      <c r="E56" s="86" t="s">
        <v>62</v>
      </c>
      <c r="F56" s="86" t="s">
        <v>61</v>
      </c>
      <c r="G56" s="332">
        <v>433369.93</v>
      </c>
      <c r="H56" s="333">
        <f>$H$2</f>
        <v>2670</v>
      </c>
      <c r="I56" s="334">
        <f t="shared" si="31"/>
        <v>162.3108352059925</v>
      </c>
      <c r="J56" s="424">
        <v>442396.51</v>
      </c>
      <c r="K56" s="418">
        <f t="shared" si="32"/>
        <v>2669</v>
      </c>
      <c r="L56" s="433">
        <f t="shared" si="40"/>
        <v>165.75365680029975</v>
      </c>
      <c r="M56" s="420">
        <f>L56-I56</f>
        <v>3.4428215943072473</v>
      </c>
      <c r="N56" s="304">
        <v>218665</v>
      </c>
      <c r="O56" s="117">
        <f t="shared" si="41"/>
        <v>2641</v>
      </c>
      <c r="P56" s="118">
        <f t="shared" si="42"/>
        <v>82.79628928436199</v>
      </c>
      <c r="Q56" s="119">
        <v>218665</v>
      </c>
      <c r="R56" s="120">
        <f>$R$2</f>
        <v>2641</v>
      </c>
      <c r="S56" s="121">
        <f t="shared" si="35"/>
        <v>82.79628928436199</v>
      </c>
    </row>
    <row r="57" spans="1:19" ht="43.2" x14ac:dyDescent="0.3">
      <c r="A57" s="796"/>
      <c r="B57" s="794"/>
      <c r="C57" s="770"/>
      <c r="D57" s="772"/>
      <c r="E57" s="86" t="s">
        <v>96</v>
      </c>
      <c r="F57" s="86" t="s">
        <v>95</v>
      </c>
      <c r="G57" s="332">
        <v>83000</v>
      </c>
      <c r="H57" s="333">
        <v>32</v>
      </c>
      <c r="I57" s="334">
        <f t="shared" si="31"/>
        <v>2593.75</v>
      </c>
      <c r="J57" s="424">
        <v>351383.59</v>
      </c>
      <c r="K57" s="445">
        <v>32</v>
      </c>
      <c r="L57" s="433">
        <f t="shared" si="40"/>
        <v>10980.737187500001</v>
      </c>
      <c r="M57" s="420">
        <f>L57-I57</f>
        <v>8386.9871875000008</v>
      </c>
      <c r="N57" s="305">
        <v>33000</v>
      </c>
      <c r="O57" s="117">
        <v>32</v>
      </c>
      <c r="P57" s="118">
        <f t="shared" si="42"/>
        <v>1031.25</v>
      </c>
      <c r="Q57" s="122">
        <v>33000</v>
      </c>
      <c r="R57" s="120">
        <v>32</v>
      </c>
      <c r="S57" s="121">
        <f t="shared" si="35"/>
        <v>1031.25</v>
      </c>
    </row>
    <row r="58" spans="1:19" ht="28.8" x14ac:dyDescent="0.3">
      <c r="A58" s="796"/>
      <c r="B58" s="794"/>
      <c r="C58" s="770"/>
      <c r="D58" s="772"/>
      <c r="E58" s="86" t="s">
        <v>93</v>
      </c>
      <c r="F58" s="86" t="s">
        <v>94</v>
      </c>
      <c r="G58" s="332">
        <v>173698</v>
      </c>
      <c r="H58" s="333">
        <v>532</v>
      </c>
      <c r="I58" s="334">
        <f t="shared" si="31"/>
        <v>326.5</v>
      </c>
      <c r="J58" s="424">
        <v>176177.73</v>
      </c>
      <c r="K58" s="418">
        <v>532</v>
      </c>
      <c r="L58" s="433">
        <f t="shared" si="40"/>
        <v>331.16114661654137</v>
      </c>
      <c r="M58" s="420">
        <f>L58-I58</f>
        <v>4.6611466165413731</v>
      </c>
      <c r="N58" s="305">
        <v>97865</v>
      </c>
      <c r="O58" s="117">
        <v>532</v>
      </c>
      <c r="P58" s="118">
        <f t="shared" si="42"/>
        <v>183.95676691729324</v>
      </c>
      <c r="Q58" s="122">
        <v>97865</v>
      </c>
      <c r="R58" s="120">
        <v>532</v>
      </c>
      <c r="S58" s="121">
        <f t="shared" si="35"/>
        <v>183.95676691729324</v>
      </c>
    </row>
    <row r="59" spans="1:19" ht="30.75" thickBot="1" x14ac:dyDescent="0.3">
      <c r="A59" s="93">
        <v>11</v>
      </c>
      <c r="B59" s="84" t="s">
        <v>342</v>
      </c>
      <c r="C59" s="83">
        <v>1</v>
      </c>
      <c r="D59" s="84" t="s">
        <v>343</v>
      </c>
      <c r="E59" s="148" t="s">
        <v>62</v>
      </c>
      <c r="F59" s="148" t="s">
        <v>61</v>
      </c>
      <c r="G59" s="346">
        <v>1525</v>
      </c>
      <c r="H59" s="347">
        <f>$H$2</f>
        <v>2670</v>
      </c>
      <c r="I59" s="348">
        <f t="shared" si="31"/>
        <v>0.57116104868913853</v>
      </c>
      <c r="J59" s="451">
        <v>1077.68</v>
      </c>
      <c r="K59" s="452">
        <f t="shared" ref="K59:K60" si="43">$K$2</f>
        <v>2669</v>
      </c>
      <c r="L59" s="453">
        <f t="shared" si="40"/>
        <v>0.40377669539153244</v>
      </c>
      <c r="M59" s="454">
        <f>L59-I59</f>
        <v>-0.16738435329760609</v>
      </c>
      <c r="N59" s="181">
        <v>1125</v>
      </c>
      <c r="O59" s="149">
        <f t="shared" ref="O59:O60" si="44">$O$2</f>
        <v>2641</v>
      </c>
      <c r="P59" s="150">
        <f t="shared" si="42"/>
        <v>0.42597500946611133</v>
      </c>
      <c r="Q59" s="151">
        <v>1125</v>
      </c>
      <c r="R59" s="152">
        <f>$R$2</f>
        <v>2641</v>
      </c>
      <c r="S59" s="153">
        <f>Q59/R59</f>
        <v>0.42597500946611133</v>
      </c>
    </row>
    <row r="60" spans="1:19" ht="28.8" x14ac:dyDescent="0.3">
      <c r="A60" s="795">
        <v>12</v>
      </c>
      <c r="B60" s="797" t="s">
        <v>11</v>
      </c>
      <c r="C60" s="776">
        <v>1</v>
      </c>
      <c r="D60" s="782" t="s">
        <v>45</v>
      </c>
      <c r="E60" s="154" t="s">
        <v>62</v>
      </c>
      <c r="F60" s="154" t="s">
        <v>61</v>
      </c>
      <c r="G60" s="349">
        <v>21300</v>
      </c>
      <c r="H60" s="350">
        <f>$H$2</f>
        <v>2670</v>
      </c>
      <c r="I60" s="351">
        <f t="shared" si="31"/>
        <v>7.9775280898876408</v>
      </c>
      <c r="J60" s="455">
        <v>12967.84</v>
      </c>
      <c r="K60" s="456">
        <f t="shared" si="43"/>
        <v>2669</v>
      </c>
      <c r="L60" s="457">
        <f>J60/K60</f>
        <v>4.858688647433496</v>
      </c>
      <c r="M60" s="458">
        <f t="shared" ref="M60:M73" si="45">L60-I60</f>
        <v>-3.1188394424541448</v>
      </c>
      <c r="N60" s="319">
        <v>21300</v>
      </c>
      <c r="O60" s="155">
        <f t="shared" si="44"/>
        <v>2641</v>
      </c>
      <c r="P60" s="156">
        <f t="shared" si="42"/>
        <v>8.065126845891708</v>
      </c>
      <c r="Q60" s="157">
        <v>21300</v>
      </c>
      <c r="R60" s="158">
        <f>$R$2</f>
        <v>2641</v>
      </c>
      <c r="S60" s="159">
        <f t="shared" si="35"/>
        <v>8.065126845891708</v>
      </c>
    </row>
    <row r="61" spans="1:19" x14ac:dyDescent="0.3">
      <c r="A61" s="796"/>
      <c r="B61" s="794"/>
      <c r="C61" s="770"/>
      <c r="D61" s="772"/>
      <c r="E61" s="86" t="s">
        <v>81</v>
      </c>
      <c r="F61" s="86" t="s">
        <v>346</v>
      </c>
      <c r="G61" s="352">
        <v>14000</v>
      </c>
      <c r="H61" s="333">
        <v>9</v>
      </c>
      <c r="I61" s="334">
        <f t="shared" si="31"/>
        <v>1555.5555555555557</v>
      </c>
      <c r="J61" s="459">
        <v>8064.06</v>
      </c>
      <c r="K61" s="460">
        <v>9</v>
      </c>
      <c r="L61" s="419">
        <f t="shared" ref="L61:L74" si="46">J61/K61</f>
        <v>896.00666666666666</v>
      </c>
      <c r="M61" s="420">
        <f t="shared" si="45"/>
        <v>-659.548888888889</v>
      </c>
      <c r="N61" s="305">
        <v>14000</v>
      </c>
      <c r="O61" s="117">
        <f>H61</f>
        <v>9</v>
      </c>
      <c r="P61" s="118">
        <f t="shared" si="42"/>
        <v>1555.5555555555557</v>
      </c>
      <c r="Q61" s="122">
        <v>14000</v>
      </c>
      <c r="R61" s="120">
        <f>O61</f>
        <v>9</v>
      </c>
      <c r="S61" s="121">
        <f t="shared" si="35"/>
        <v>1555.5555555555557</v>
      </c>
    </row>
    <row r="62" spans="1:19" ht="28.8" x14ac:dyDescent="0.3">
      <c r="A62" s="796"/>
      <c r="B62" s="794"/>
      <c r="C62" s="770"/>
      <c r="D62" s="772"/>
      <c r="E62" s="190" t="s">
        <v>97</v>
      </c>
      <c r="F62" s="190" t="s">
        <v>98</v>
      </c>
      <c r="G62" s="236"/>
      <c r="H62" s="213"/>
      <c r="I62" s="214" t="e">
        <f t="shared" si="31"/>
        <v>#DIV/0!</v>
      </c>
      <c r="J62" s="237"/>
      <c r="K62" s="239"/>
      <c r="L62" s="238" t="e">
        <f t="shared" si="46"/>
        <v>#DIV/0!</v>
      </c>
      <c r="M62" s="314" t="e">
        <f t="shared" si="45"/>
        <v>#DIV/0!</v>
      </c>
      <c r="N62" s="237"/>
      <c r="O62" s="217"/>
      <c r="P62" s="218" t="e">
        <f t="shared" si="42"/>
        <v>#DIV/0!</v>
      </c>
      <c r="Q62" s="236"/>
      <c r="R62" s="217"/>
      <c r="S62" s="227" t="e">
        <f t="shared" si="35"/>
        <v>#DIV/0!</v>
      </c>
    </row>
    <row r="63" spans="1:19" ht="32.25" customHeight="1" x14ac:dyDescent="0.3">
      <c r="A63" s="796"/>
      <c r="B63" s="794"/>
      <c r="C63" s="767">
        <v>2</v>
      </c>
      <c r="D63" s="774" t="s">
        <v>46</v>
      </c>
      <c r="E63" s="190" t="s">
        <v>62</v>
      </c>
      <c r="F63" s="190" t="s">
        <v>61</v>
      </c>
      <c r="G63" s="236"/>
      <c r="H63" s="213">
        <f>$H$2</f>
        <v>2670</v>
      </c>
      <c r="I63" s="214">
        <f t="shared" si="31"/>
        <v>0</v>
      </c>
      <c r="J63" s="237"/>
      <c r="K63" s="213">
        <f t="shared" ref="K63" si="47">$K$2</f>
        <v>2669</v>
      </c>
      <c r="L63" s="238">
        <f t="shared" si="46"/>
        <v>0</v>
      </c>
      <c r="M63" s="314">
        <f t="shared" si="45"/>
        <v>0</v>
      </c>
      <c r="N63" s="237"/>
      <c r="O63" s="217">
        <f t="shared" ref="O63" si="48">$O$2</f>
        <v>2641</v>
      </c>
      <c r="P63" s="218">
        <f t="shared" si="42"/>
        <v>0</v>
      </c>
      <c r="Q63" s="236"/>
      <c r="R63" s="217">
        <f>$R$2</f>
        <v>2641</v>
      </c>
      <c r="S63" s="227">
        <f t="shared" si="35"/>
        <v>0</v>
      </c>
    </row>
    <row r="64" spans="1:19" ht="48" customHeight="1" x14ac:dyDescent="0.3">
      <c r="A64" s="796"/>
      <c r="B64" s="794"/>
      <c r="C64" s="767"/>
      <c r="D64" s="774"/>
      <c r="E64" s="190" t="s">
        <v>99</v>
      </c>
      <c r="F64" s="190" t="s">
        <v>101</v>
      </c>
      <c r="G64" s="236"/>
      <c r="H64" s="213">
        <v>0</v>
      </c>
      <c r="I64" s="214" t="e">
        <f t="shared" si="31"/>
        <v>#DIV/0!</v>
      </c>
      <c r="J64" s="237"/>
      <c r="K64" s="239"/>
      <c r="L64" s="238" t="e">
        <f t="shared" si="46"/>
        <v>#DIV/0!</v>
      </c>
      <c r="M64" s="314" t="e">
        <f t="shared" si="45"/>
        <v>#DIV/0!</v>
      </c>
      <c r="N64" s="237"/>
      <c r="O64" s="217"/>
      <c r="P64" s="218" t="e">
        <f t="shared" si="42"/>
        <v>#DIV/0!</v>
      </c>
      <c r="Q64" s="236"/>
      <c r="R64" s="217"/>
      <c r="S64" s="227" t="e">
        <f t="shared" si="35"/>
        <v>#DIV/0!</v>
      </c>
    </row>
    <row r="65" spans="1:19" ht="33.75" customHeight="1" x14ac:dyDescent="0.3">
      <c r="A65" s="796"/>
      <c r="B65" s="794"/>
      <c r="C65" s="770">
        <v>3</v>
      </c>
      <c r="D65" s="775" t="s">
        <v>47</v>
      </c>
      <c r="E65" s="86" t="s">
        <v>62</v>
      </c>
      <c r="F65" s="86" t="s">
        <v>61</v>
      </c>
      <c r="G65" s="336">
        <v>2000</v>
      </c>
      <c r="H65" s="333">
        <f>$H$2</f>
        <v>2670</v>
      </c>
      <c r="I65" s="334">
        <f t="shared" si="31"/>
        <v>0.74906367041198507</v>
      </c>
      <c r="J65" s="421">
        <v>0</v>
      </c>
      <c r="K65" s="418">
        <f t="shared" ref="K65" si="49">$K$2</f>
        <v>2669</v>
      </c>
      <c r="L65" s="419">
        <f t="shared" si="46"/>
        <v>0</v>
      </c>
      <c r="M65" s="420">
        <f t="shared" si="45"/>
        <v>-0.74906367041198507</v>
      </c>
      <c r="N65" s="304">
        <v>3000</v>
      </c>
      <c r="O65" s="117">
        <f t="shared" ref="O65" si="50">$O$2</f>
        <v>2641</v>
      </c>
      <c r="P65" s="118">
        <f t="shared" si="42"/>
        <v>1.135933358576297</v>
      </c>
      <c r="Q65" s="119">
        <v>3000</v>
      </c>
      <c r="R65" s="120">
        <f>$R$2</f>
        <v>2641</v>
      </c>
      <c r="S65" s="121">
        <f t="shared" si="35"/>
        <v>1.135933358576297</v>
      </c>
    </row>
    <row r="66" spans="1:19" ht="29.25" customHeight="1" x14ac:dyDescent="0.3">
      <c r="A66" s="796"/>
      <c r="B66" s="794"/>
      <c r="C66" s="770"/>
      <c r="D66" s="775"/>
      <c r="E66" s="190" t="s">
        <v>100</v>
      </c>
      <c r="F66" s="190" t="s">
        <v>102</v>
      </c>
      <c r="G66" s="236"/>
      <c r="H66" s="213"/>
      <c r="I66" s="214" t="e">
        <f t="shared" si="31"/>
        <v>#DIV/0!</v>
      </c>
      <c r="J66" s="237"/>
      <c r="K66" s="239"/>
      <c r="L66" s="238" t="e">
        <f t="shared" si="46"/>
        <v>#DIV/0!</v>
      </c>
      <c r="M66" s="314" t="e">
        <f t="shared" si="45"/>
        <v>#DIV/0!</v>
      </c>
      <c r="N66" s="240"/>
      <c r="O66" s="217"/>
      <c r="P66" s="218" t="e">
        <f t="shared" si="42"/>
        <v>#DIV/0!</v>
      </c>
      <c r="Q66" s="236"/>
      <c r="R66" s="217"/>
      <c r="S66" s="227" t="e">
        <f>Q66/R66</f>
        <v>#DIV/0!</v>
      </c>
    </row>
    <row r="67" spans="1:19" ht="27" customHeight="1" x14ac:dyDescent="0.3">
      <c r="A67" s="796"/>
      <c r="B67" s="794"/>
      <c r="C67" s="767">
        <v>4</v>
      </c>
      <c r="D67" s="768" t="s">
        <v>48</v>
      </c>
      <c r="E67" s="190" t="s">
        <v>62</v>
      </c>
      <c r="F67" s="190" t="s">
        <v>61</v>
      </c>
      <c r="G67" s="226"/>
      <c r="H67" s="213">
        <f>$H$2</f>
        <v>2670</v>
      </c>
      <c r="I67" s="214">
        <f t="shared" si="31"/>
        <v>0</v>
      </c>
      <c r="J67" s="240"/>
      <c r="K67" s="213">
        <f t="shared" ref="K67" si="51">$K$2</f>
        <v>2669</v>
      </c>
      <c r="L67" s="238">
        <f t="shared" si="46"/>
        <v>0</v>
      </c>
      <c r="M67" s="314">
        <f t="shared" si="45"/>
        <v>0</v>
      </c>
      <c r="N67" s="240"/>
      <c r="O67" s="217">
        <f t="shared" ref="O67" si="52">$O$2</f>
        <v>2641</v>
      </c>
      <c r="P67" s="218">
        <f t="shared" si="42"/>
        <v>0</v>
      </c>
      <c r="Q67" s="226"/>
      <c r="R67" s="217">
        <f>$R$2</f>
        <v>2641</v>
      </c>
      <c r="S67" s="227">
        <f t="shared" si="35"/>
        <v>0</v>
      </c>
    </row>
    <row r="68" spans="1:19" ht="28.8" x14ac:dyDescent="0.3">
      <c r="A68" s="796"/>
      <c r="B68" s="794"/>
      <c r="C68" s="767"/>
      <c r="D68" s="768"/>
      <c r="E68" s="190" t="s">
        <v>81</v>
      </c>
      <c r="F68" s="190" t="s">
        <v>103</v>
      </c>
      <c r="G68" s="236"/>
      <c r="H68" s="213"/>
      <c r="I68" s="214" t="e">
        <f t="shared" si="31"/>
        <v>#DIV/0!</v>
      </c>
      <c r="J68" s="237"/>
      <c r="K68" s="239"/>
      <c r="L68" s="238" t="e">
        <f t="shared" si="46"/>
        <v>#DIV/0!</v>
      </c>
      <c r="M68" s="314" t="e">
        <f t="shared" si="45"/>
        <v>#DIV/0!</v>
      </c>
      <c r="N68" s="240"/>
      <c r="O68" s="217"/>
      <c r="P68" s="218" t="e">
        <f t="shared" si="42"/>
        <v>#DIV/0!</v>
      </c>
      <c r="Q68" s="226"/>
      <c r="R68" s="217"/>
      <c r="S68" s="227" t="e">
        <f t="shared" si="35"/>
        <v>#DIV/0!</v>
      </c>
    </row>
    <row r="69" spans="1:19" ht="27" customHeight="1" x14ac:dyDescent="0.3">
      <c r="A69" s="796"/>
      <c r="B69" s="794"/>
      <c r="C69" s="767">
        <v>5</v>
      </c>
      <c r="D69" s="769" t="s">
        <v>341</v>
      </c>
      <c r="E69" s="190" t="s">
        <v>62</v>
      </c>
      <c r="F69" s="190" t="s">
        <v>61</v>
      </c>
      <c r="G69" s="226"/>
      <c r="H69" s="213">
        <f>$H$2</f>
        <v>2670</v>
      </c>
      <c r="I69" s="214">
        <f t="shared" si="31"/>
        <v>0</v>
      </c>
      <c r="J69" s="240"/>
      <c r="K69" s="213">
        <f t="shared" ref="K69" si="53">$K$2</f>
        <v>2669</v>
      </c>
      <c r="L69" s="238">
        <f t="shared" si="46"/>
        <v>0</v>
      </c>
      <c r="M69" s="314">
        <f t="shared" si="45"/>
        <v>0</v>
      </c>
      <c r="N69" s="240"/>
      <c r="O69" s="217">
        <f t="shared" ref="O69" si="54">$O$2</f>
        <v>2641</v>
      </c>
      <c r="P69" s="218">
        <f t="shared" si="42"/>
        <v>0</v>
      </c>
      <c r="Q69" s="226"/>
      <c r="R69" s="217">
        <f>$R$2</f>
        <v>2641</v>
      </c>
      <c r="S69" s="227">
        <f t="shared" si="35"/>
        <v>0</v>
      </c>
    </row>
    <row r="70" spans="1:19" ht="28.8" x14ac:dyDescent="0.3">
      <c r="A70" s="796"/>
      <c r="B70" s="794"/>
      <c r="C70" s="767"/>
      <c r="D70" s="769"/>
      <c r="E70" s="190" t="s">
        <v>113</v>
      </c>
      <c r="F70" s="190" t="s">
        <v>114</v>
      </c>
      <c r="G70" s="226"/>
      <c r="H70" s="213"/>
      <c r="I70" s="214" t="e">
        <f t="shared" si="31"/>
        <v>#DIV/0!</v>
      </c>
      <c r="J70" s="240"/>
      <c r="K70" s="241"/>
      <c r="L70" s="238" t="e">
        <f t="shared" si="46"/>
        <v>#DIV/0!</v>
      </c>
      <c r="M70" s="314" t="e">
        <f t="shared" si="45"/>
        <v>#DIV/0!</v>
      </c>
      <c r="N70" s="237"/>
      <c r="O70" s="217"/>
      <c r="P70" s="218" t="e">
        <f t="shared" si="42"/>
        <v>#DIV/0!</v>
      </c>
      <c r="Q70" s="226"/>
      <c r="R70" s="217"/>
      <c r="S70" s="227" t="e">
        <f t="shared" si="35"/>
        <v>#DIV/0!</v>
      </c>
    </row>
    <row r="71" spans="1:19" ht="28.5" customHeight="1" x14ac:dyDescent="0.3">
      <c r="A71" s="796"/>
      <c r="B71" s="794"/>
      <c r="C71" s="90">
        <v>7</v>
      </c>
      <c r="D71" s="86" t="s">
        <v>50</v>
      </c>
      <c r="E71" s="86" t="s">
        <v>62</v>
      </c>
      <c r="F71" s="86" t="s">
        <v>61</v>
      </c>
      <c r="G71" s="336">
        <v>146800</v>
      </c>
      <c r="H71" s="333">
        <f>$H$2</f>
        <v>2670</v>
      </c>
      <c r="I71" s="334">
        <f t="shared" si="31"/>
        <v>54.981273408239701</v>
      </c>
      <c r="J71" s="421">
        <v>144706.22</v>
      </c>
      <c r="K71" s="418">
        <f t="shared" ref="K71:K73" si="55">$K$2</f>
        <v>2669</v>
      </c>
      <c r="L71" s="419">
        <f t="shared" si="46"/>
        <v>54.217392281753469</v>
      </c>
      <c r="M71" s="420">
        <f t="shared" si="45"/>
        <v>-0.76388112648623263</v>
      </c>
      <c r="N71" s="304">
        <v>147200</v>
      </c>
      <c r="O71" s="117">
        <f t="shared" ref="O71:O73" si="56">$O$2</f>
        <v>2641</v>
      </c>
      <c r="P71" s="118">
        <f t="shared" si="42"/>
        <v>55.736463460810299</v>
      </c>
      <c r="Q71" s="119">
        <v>147200</v>
      </c>
      <c r="R71" s="120">
        <f>$R$2</f>
        <v>2641</v>
      </c>
      <c r="S71" s="121">
        <f t="shared" si="35"/>
        <v>55.736463460810299</v>
      </c>
    </row>
    <row r="72" spans="1:19" ht="28.5" customHeight="1" x14ac:dyDescent="0.3">
      <c r="A72" s="796"/>
      <c r="B72" s="794"/>
      <c r="C72" s="193">
        <v>8</v>
      </c>
      <c r="D72" s="190" t="s">
        <v>51</v>
      </c>
      <c r="E72" s="190" t="s">
        <v>62</v>
      </c>
      <c r="F72" s="190" t="s">
        <v>61</v>
      </c>
      <c r="G72" s="226"/>
      <c r="H72" s="213">
        <f>$H$2</f>
        <v>2670</v>
      </c>
      <c r="I72" s="214">
        <f t="shared" si="31"/>
        <v>0</v>
      </c>
      <c r="J72" s="240"/>
      <c r="K72" s="213">
        <f t="shared" si="55"/>
        <v>2669</v>
      </c>
      <c r="L72" s="238">
        <f t="shared" si="46"/>
        <v>0</v>
      </c>
      <c r="M72" s="314">
        <f t="shared" si="45"/>
        <v>0</v>
      </c>
      <c r="N72" s="240"/>
      <c r="O72" s="217">
        <f t="shared" si="56"/>
        <v>2641</v>
      </c>
      <c r="P72" s="218">
        <f t="shared" si="42"/>
        <v>0</v>
      </c>
      <c r="Q72" s="226"/>
      <c r="R72" s="217">
        <f>$R$2</f>
        <v>2641</v>
      </c>
      <c r="S72" s="227">
        <f t="shared" si="35"/>
        <v>0</v>
      </c>
    </row>
    <row r="73" spans="1:19" ht="34.5" customHeight="1" x14ac:dyDescent="0.3">
      <c r="A73" s="796"/>
      <c r="B73" s="794"/>
      <c r="C73" s="770">
        <v>9</v>
      </c>
      <c r="D73" s="772" t="s">
        <v>52</v>
      </c>
      <c r="E73" s="86" t="s">
        <v>62</v>
      </c>
      <c r="F73" s="86" t="s">
        <v>61</v>
      </c>
      <c r="G73" s="336">
        <v>18550</v>
      </c>
      <c r="H73" s="333">
        <f>$H$2</f>
        <v>2670</v>
      </c>
      <c r="I73" s="334">
        <f t="shared" si="31"/>
        <v>6.9475655430711614</v>
      </c>
      <c r="J73" s="421">
        <v>14206.92</v>
      </c>
      <c r="K73" s="418">
        <f t="shared" si="55"/>
        <v>2669</v>
      </c>
      <c r="L73" s="419">
        <f t="shared" si="46"/>
        <v>5.3229374297489693</v>
      </c>
      <c r="M73" s="420">
        <f t="shared" si="45"/>
        <v>-1.624628113322192</v>
      </c>
      <c r="N73" s="304">
        <v>19550</v>
      </c>
      <c r="O73" s="117">
        <f t="shared" si="56"/>
        <v>2641</v>
      </c>
      <c r="P73" s="118">
        <f t="shared" si="42"/>
        <v>7.4024990533888682</v>
      </c>
      <c r="Q73" s="119">
        <v>19550</v>
      </c>
      <c r="R73" s="120">
        <f>$R$2</f>
        <v>2641</v>
      </c>
      <c r="S73" s="121">
        <f t="shared" si="35"/>
        <v>7.4024990533888682</v>
      </c>
    </row>
    <row r="74" spans="1:19" ht="29.4" thickBot="1" x14ac:dyDescent="0.35">
      <c r="A74" s="788"/>
      <c r="B74" s="790"/>
      <c r="C74" s="771"/>
      <c r="D74" s="773"/>
      <c r="E74" s="94" t="s">
        <v>104</v>
      </c>
      <c r="F74" s="94" t="s">
        <v>105</v>
      </c>
      <c r="G74" s="353">
        <v>25000</v>
      </c>
      <c r="H74" s="354">
        <v>18550</v>
      </c>
      <c r="I74" s="355">
        <f t="shared" si="31"/>
        <v>1.3477088948787062</v>
      </c>
      <c r="J74" s="461">
        <v>47579.23</v>
      </c>
      <c r="K74" s="462">
        <v>14514.28</v>
      </c>
      <c r="L74" s="463">
        <f t="shared" si="46"/>
        <v>3.2780978457078134</v>
      </c>
      <c r="M74" s="464">
        <f>L74-I74</f>
        <v>1.9303889508291072</v>
      </c>
      <c r="N74" s="306">
        <v>25000</v>
      </c>
      <c r="O74" s="124">
        <v>19550</v>
      </c>
      <c r="P74" s="160">
        <f t="shared" si="42"/>
        <v>1.2787723785166241</v>
      </c>
      <c r="Q74" s="125">
        <v>25000</v>
      </c>
      <c r="R74" s="126">
        <v>19550</v>
      </c>
      <c r="S74" s="379">
        <f>Q74/R74</f>
        <v>1.2787723785166241</v>
      </c>
    </row>
    <row r="75" spans="1:19" ht="15.75" thickBot="1" x14ac:dyDescent="0.3">
      <c r="A75" s="128"/>
      <c r="B75" s="128"/>
      <c r="C75" s="71"/>
      <c r="D75" s="128"/>
      <c r="E75" s="142"/>
      <c r="F75" s="129"/>
      <c r="G75" s="161"/>
      <c r="H75" s="162"/>
      <c r="I75" s="163"/>
      <c r="J75" s="163"/>
      <c r="K75" s="163"/>
      <c r="L75" s="162"/>
      <c r="M75" s="163"/>
      <c r="N75" s="161"/>
      <c r="O75" s="164"/>
      <c r="P75" s="165"/>
      <c r="Q75" s="166"/>
      <c r="R75" s="164"/>
      <c r="S75" s="165"/>
    </row>
    <row r="76" spans="1:19" ht="39" customHeight="1" thickBot="1" x14ac:dyDescent="0.3">
      <c r="A76" s="76">
        <v>13</v>
      </c>
      <c r="B76" s="75" t="s">
        <v>328</v>
      </c>
      <c r="C76" s="199">
        <v>7</v>
      </c>
      <c r="D76" s="200" t="s">
        <v>329</v>
      </c>
      <c r="E76" s="200" t="s">
        <v>62</v>
      </c>
      <c r="F76" s="200" t="s">
        <v>61</v>
      </c>
      <c r="G76" s="242">
        <v>0</v>
      </c>
      <c r="H76" s="243">
        <f>$H$2</f>
        <v>2670</v>
      </c>
      <c r="I76" s="244">
        <f>G76/H76</f>
        <v>0</v>
      </c>
      <c r="J76" s="245"/>
      <c r="K76" s="243">
        <f t="shared" ref="K76" si="57">$K$2</f>
        <v>2669</v>
      </c>
      <c r="L76" s="246">
        <f>J76/K76</f>
        <v>0</v>
      </c>
      <c r="M76" s="321">
        <f>L76-I76</f>
        <v>0</v>
      </c>
      <c r="N76" s="320"/>
      <c r="O76" s="247">
        <f t="shared" ref="O76" si="58">$O$2</f>
        <v>2641</v>
      </c>
      <c r="P76" s="248">
        <f>N76/O76</f>
        <v>0</v>
      </c>
      <c r="Q76" s="242"/>
      <c r="R76" s="247">
        <f>$R$2</f>
        <v>2641</v>
      </c>
      <c r="S76" s="249">
        <f>Q76/R76</f>
        <v>0</v>
      </c>
    </row>
    <row r="77" spans="1:19" s="128" customFormat="1" ht="15.75" thickBot="1" x14ac:dyDescent="0.3">
      <c r="C77" s="71"/>
      <c r="E77" s="142"/>
      <c r="F77" s="129"/>
      <c r="G77" s="130"/>
      <c r="H77" s="131"/>
      <c r="I77" s="132"/>
      <c r="J77" s="132"/>
      <c r="K77" s="132"/>
      <c r="L77" s="131"/>
      <c r="M77" s="132"/>
      <c r="N77" s="130"/>
      <c r="P77" s="141"/>
      <c r="Q77" s="140"/>
      <c r="S77" s="141"/>
    </row>
    <row r="78" spans="1:19" ht="32.25" customHeight="1" x14ac:dyDescent="0.3">
      <c r="A78" s="787">
        <v>14</v>
      </c>
      <c r="B78" s="789" t="s">
        <v>12</v>
      </c>
      <c r="C78" s="91">
        <v>2</v>
      </c>
      <c r="D78" s="111" t="s">
        <v>53</v>
      </c>
      <c r="E78" s="89" t="s">
        <v>62</v>
      </c>
      <c r="F78" s="89" t="s">
        <v>61</v>
      </c>
      <c r="G78" s="356">
        <v>1500</v>
      </c>
      <c r="H78" s="330">
        <f>$H$2</f>
        <v>2670</v>
      </c>
      <c r="I78" s="331">
        <f t="shared" si="31"/>
        <v>0.5617977528089888</v>
      </c>
      <c r="J78" s="465">
        <v>0</v>
      </c>
      <c r="K78" s="414">
        <f t="shared" ref="K78:K79" si="59">$K$2</f>
        <v>2669</v>
      </c>
      <c r="L78" s="466">
        <f t="shared" ref="L78:L79" si="60">J78/K78</f>
        <v>0</v>
      </c>
      <c r="M78" s="416">
        <f t="shared" ref="M78:M92" si="61">L78-I78</f>
        <v>-0.5617977528089888</v>
      </c>
      <c r="N78" s="296">
        <v>1500</v>
      </c>
      <c r="O78" s="112">
        <f t="shared" ref="O78:O79" si="62">$O$2</f>
        <v>2641</v>
      </c>
      <c r="P78" s="113">
        <f t="shared" ref="P78:P79" si="63">N78/O78</f>
        <v>0.56796667928814848</v>
      </c>
      <c r="Q78" s="114">
        <v>1500</v>
      </c>
      <c r="R78" s="115">
        <f>$R$2</f>
        <v>2641</v>
      </c>
      <c r="S78" s="116">
        <f t="shared" si="35"/>
        <v>0.56796667928814848</v>
      </c>
    </row>
    <row r="79" spans="1:19" ht="28.8" x14ac:dyDescent="0.3">
      <c r="A79" s="796"/>
      <c r="B79" s="794"/>
      <c r="C79" s="770">
        <v>4</v>
      </c>
      <c r="D79" s="765" t="s">
        <v>54</v>
      </c>
      <c r="E79" s="86" t="s">
        <v>62</v>
      </c>
      <c r="F79" s="86" t="s">
        <v>61</v>
      </c>
      <c r="G79" s="336">
        <v>3500</v>
      </c>
      <c r="H79" s="333">
        <f>$H$2</f>
        <v>2670</v>
      </c>
      <c r="I79" s="334">
        <f t="shared" si="31"/>
        <v>1.3108614232209739</v>
      </c>
      <c r="J79" s="421">
        <v>2596.7199999999998</v>
      </c>
      <c r="K79" s="418">
        <f t="shared" si="59"/>
        <v>2669</v>
      </c>
      <c r="L79" s="425">
        <f t="shared" si="60"/>
        <v>0.97291869614087667</v>
      </c>
      <c r="M79" s="420">
        <f t="shared" si="61"/>
        <v>-0.3379427270800972</v>
      </c>
      <c r="N79" s="297">
        <v>3500</v>
      </c>
      <c r="O79" s="117">
        <f t="shared" si="62"/>
        <v>2641</v>
      </c>
      <c r="P79" s="118">
        <f t="shared" si="63"/>
        <v>1.3252555850056797</v>
      </c>
      <c r="Q79" s="122">
        <v>3500</v>
      </c>
      <c r="R79" s="120">
        <f>$R$2</f>
        <v>2641</v>
      </c>
      <c r="S79" s="121">
        <f t="shared" si="35"/>
        <v>1.3252555850056797</v>
      </c>
    </row>
    <row r="80" spans="1:19" ht="29.4" thickBot="1" x14ac:dyDescent="0.35">
      <c r="A80" s="788"/>
      <c r="B80" s="790"/>
      <c r="C80" s="771"/>
      <c r="D80" s="766"/>
      <c r="E80" s="192" t="s">
        <v>106</v>
      </c>
      <c r="F80" s="192" t="s">
        <v>107</v>
      </c>
      <c r="G80" s="250"/>
      <c r="H80" s="251"/>
      <c r="I80" s="252"/>
      <c r="J80" s="253"/>
      <c r="K80" s="251"/>
      <c r="L80" s="251"/>
      <c r="M80" s="315"/>
      <c r="N80" s="322"/>
      <c r="O80" s="210"/>
      <c r="P80" s="224">
        <v>344</v>
      </c>
      <c r="Q80" s="209"/>
      <c r="R80" s="210"/>
      <c r="S80" s="211"/>
    </row>
    <row r="81" spans="1:19" s="128" customFormat="1" ht="15.75" thickBot="1" x14ac:dyDescent="0.3">
      <c r="C81" s="71"/>
      <c r="E81" s="142"/>
      <c r="F81" s="129"/>
      <c r="G81" s="130"/>
      <c r="H81" s="131"/>
      <c r="I81" s="132"/>
      <c r="J81" s="132"/>
      <c r="K81" s="132"/>
      <c r="L81" s="131"/>
      <c r="M81" s="132"/>
      <c r="N81" s="130"/>
      <c r="P81" s="141"/>
      <c r="Q81" s="140"/>
      <c r="S81" s="141"/>
    </row>
    <row r="82" spans="1:19" ht="33.75" customHeight="1" x14ac:dyDescent="0.3">
      <c r="A82" s="787">
        <v>15</v>
      </c>
      <c r="B82" s="789" t="s">
        <v>13</v>
      </c>
      <c r="C82" s="385">
        <v>1</v>
      </c>
      <c r="D82" s="386" t="s">
        <v>55</v>
      </c>
      <c r="E82" s="386" t="s">
        <v>62</v>
      </c>
      <c r="F82" s="386" t="s">
        <v>61</v>
      </c>
      <c r="G82" s="226">
        <v>0</v>
      </c>
      <c r="H82" s="213">
        <f>$H$2</f>
        <v>2670</v>
      </c>
      <c r="I82" s="214">
        <f t="shared" si="31"/>
        <v>0</v>
      </c>
      <c r="J82" s="240"/>
      <c r="K82" s="213">
        <f t="shared" ref="K82:K83" si="64">$K$2</f>
        <v>2669</v>
      </c>
      <c r="L82" s="241">
        <f t="shared" ref="L82" si="65">J82/K82</f>
        <v>0</v>
      </c>
      <c r="M82" s="314">
        <f t="shared" si="61"/>
        <v>0</v>
      </c>
      <c r="N82" s="215">
        <v>0</v>
      </c>
      <c r="O82" s="387">
        <f t="shared" ref="O82:O92" si="66">$O$2</f>
        <v>2641</v>
      </c>
      <c r="P82" s="218">
        <f t="shared" ref="P82" si="67">N82/O82</f>
        <v>0</v>
      </c>
      <c r="Q82" s="226">
        <v>0</v>
      </c>
      <c r="R82" s="387">
        <f>$R$2</f>
        <v>2641</v>
      </c>
      <c r="S82" s="227">
        <f t="shared" si="35"/>
        <v>0</v>
      </c>
    </row>
    <row r="83" spans="1:19" ht="37.5" customHeight="1" thickBot="1" x14ac:dyDescent="0.35">
      <c r="A83" s="788"/>
      <c r="B83" s="790"/>
      <c r="C83" s="388">
        <v>3</v>
      </c>
      <c r="D83" s="389" t="s">
        <v>330</v>
      </c>
      <c r="E83" s="389" t="s">
        <v>62</v>
      </c>
      <c r="F83" s="389" t="s">
        <v>61</v>
      </c>
      <c r="G83" s="390"/>
      <c r="H83" s="391">
        <f>$H$2</f>
        <v>2670</v>
      </c>
      <c r="I83" s="392">
        <f>G83/H83</f>
        <v>0</v>
      </c>
      <c r="J83" s="393"/>
      <c r="K83" s="391">
        <f t="shared" si="64"/>
        <v>2669</v>
      </c>
      <c r="L83" s="394">
        <f>J83/K83</f>
        <v>0</v>
      </c>
      <c r="M83" s="395">
        <f t="shared" si="61"/>
        <v>0</v>
      </c>
      <c r="N83" s="396"/>
      <c r="O83" s="397">
        <f t="shared" si="66"/>
        <v>2641</v>
      </c>
      <c r="P83" s="398">
        <f>N83/O83</f>
        <v>0</v>
      </c>
      <c r="Q83" s="390"/>
      <c r="R83" s="397">
        <f>$R$2</f>
        <v>2641</v>
      </c>
      <c r="S83" s="399">
        <f>Q83/R83</f>
        <v>0</v>
      </c>
    </row>
    <row r="84" spans="1:19" s="128" customFormat="1" ht="15.75" thickBot="1" x14ac:dyDescent="0.3">
      <c r="C84" s="71"/>
      <c r="D84" s="172"/>
      <c r="E84" s="129"/>
      <c r="F84" s="129"/>
      <c r="G84" s="130"/>
      <c r="H84" s="131"/>
      <c r="I84" s="132"/>
      <c r="J84" s="130"/>
      <c r="K84" s="131"/>
      <c r="L84" s="132"/>
      <c r="M84" s="132"/>
      <c r="N84" s="130"/>
      <c r="P84" s="141"/>
      <c r="Q84" s="140"/>
      <c r="S84" s="141"/>
    </row>
    <row r="85" spans="1:19" ht="63.75" customHeight="1" thickBot="1" x14ac:dyDescent="0.3">
      <c r="A85" s="74">
        <v>16</v>
      </c>
      <c r="B85" s="75" t="s">
        <v>14</v>
      </c>
      <c r="C85" s="199">
        <v>1</v>
      </c>
      <c r="D85" s="200" t="s">
        <v>56</v>
      </c>
      <c r="E85" s="200" t="s">
        <v>62</v>
      </c>
      <c r="F85" s="200" t="s">
        <v>61</v>
      </c>
      <c r="G85" s="254"/>
      <c r="H85" s="243">
        <f>$H$2</f>
        <v>2670</v>
      </c>
      <c r="I85" s="255">
        <f t="shared" si="31"/>
        <v>0</v>
      </c>
      <c r="J85" s="256"/>
      <c r="K85" s="243">
        <f t="shared" ref="K85" si="68">$K$2</f>
        <v>2669</v>
      </c>
      <c r="L85" s="246">
        <f t="shared" ref="L85" si="69">J85/K85</f>
        <v>0</v>
      </c>
      <c r="M85" s="321">
        <f t="shared" si="61"/>
        <v>0</v>
      </c>
      <c r="N85" s="320"/>
      <c r="O85" s="247">
        <f t="shared" si="66"/>
        <v>2641</v>
      </c>
      <c r="P85" s="248">
        <f t="shared" ref="P85" si="70">N85/O85</f>
        <v>0</v>
      </c>
      <c r="Q85" s="254"/>
      <c r="R85" s="247">
        <f>$R$2</f>
        <v>2641</v>
      </c>
      <c r="S85" s="249">
        <f t="shared" si="35"/>
        <v>0</v>
      </c>
    </row>
    <row r="86" spans="1:19" s="128" customFormat="1" ht="15.75" thickBot="1" x14ac:dyDescent="0.3">
      <c r="C86" s="71"/>
      <c r="E86" s="129"/>
      <c r="F86" s="129"/>
      <c r="G86" s="140"/>
      <c r="H86" s="131"/>
      <c r="I86" s="132"/>
      <c r="J86" s="173"/>
      <c r="K86" s="132"/>
      <c r="L86" s="173"/>
      <c r="M86" s="132"/>
      <c r="N86" s="140"/>
      <c r="P86" s="141"/>
      <c r="Q86" s="140"/>
      <c r="S86" s="139"/>
    </row>
    <row r="87" spans="1:19" ht="30.75" thickBot="1" x14ac:dyDescent="0.3">
      <c r="A87" s="76">
        <v>19</v>
      </c>
      <c r="B87" s="75" t="s">
        <v>15</v>
      </c>
      <c r="C87" s="199">
        <v>1</v>
      </c>
      <c r="D87" s="200" t="s">
        <v>57</v>
      </c>
      <c r="E87" s="200" t="s">
        <v>62</v>
      </c>
      <c r="F87" s="200" t="s">
        <v>61</v>
      </c>
      <c r="G87" s="254"/>
      <c r="H87" s="243">
        <f>$H$2</f>
        <v>2670</v>
      </c>
      <c r="I87" s="257">
        <f>G87/H87</f>
        <v>0</v>
      </c>
      <c r="J87" s="258"/>
      <c r="K87" s="243">
        <f t="shared" ref="K87" si="71">$K$2</f>
        <v>2669</v>
      </c>
      <c r="L87" s="246">
        <f>J87/K87</f>
        <v>0</v>
      </c>
      <c r="M87" s="323">
        <f t="shared" si="61"/>
        <v>0</v>
      </c>
      <c r="N87" s="324"/>
      <c r="O87" s="247">
        <f t="shared" si="66"/>
        <v>2641</v>
      </c>
      <c r="P87" s="248">
        <f>N87/O87</f>
        <v>0</v>
      </c>
      <c r="Q87" s="254"/>
      <c r="R87" s="247">
        <f>$R$2</f>
        <v>2641</v>
      </c>
      <c r="S87" s="249">
        <f t="shared" si="35"/>
        <v>0</v>
      </c>
    </row>
    <row r="88" spans="1:19" ht="15.75" thickBot="1" x14ac:dyDescent="0.3">
      <c r="E88" s="174"/>
      <c r="F88" s="174"/>
      <c r="G88" s="175"/>
      <c r="H88" s="176"/>
      <c r="I88" s="177"/>
      <c r="J88" s="175"/>
      <c r="K88" s="177"/>
      <c r="L88" s="175"/>
      <c r="M88" s="176"/>
      <c r="N88" s="178"/>
      <c r="Q88" s="178"/>
    </row>
    <row r="89" spans="1:19" ht="41.25" customHeight="1" thickBot="1" x14ac:dyDescent="0.3">
      <c r="A89" s="74">
        <v>20</v>
      </c>
      <c r="B89" s="75" t="s">
        <v>331</v>
      </c>
      <c r="C89" s="72" t="s">
        <v>338</v>
      </c>
      <c r="D89" s="167" t="s">
        <v>339</v>
      </c>
      <c r="E89" s="167" t="s">
        <v>62</v>
      </c>
      <c r="F89" s="167" t="s">
        <v>61</v>
      </c>
      <c r="G89" s="357">
        <v>96903</v>
      </c>
      <c r="H89" s="358">
        <f>$H$2</f>
        <v>2670</v>
      </c>
      <c r="I89" s="359">
        <f>G89/H89</f>
        <v>36.29325842696629</v>
      </c>
      <c r="J89" s="467">
        <v>95950</v>
      </c>
      <c r="K89" s="468">
        <f t="shared" ref="K89" si="72">$K$2</f>
        <v>2669</v>
      </c>
      <c r="L89" s="469">
        <f>J89/K89</f>
        <v>35.949793930310975</v>
      </c>
      <c r="M89" s="470">
        <f t="shared" si="61"/>
        <v>-0.34346449665531509</v>
      </c>
      <c r="N89" s="325">
        <v>99731</v>
      </c>
      <c r="O89" s="168">
        <f t="shared" si="66"/>
        <v>2641</v>
      </c>
      <c r="P89" s="169">
        <f>N89/O89</f>
        <v>37.762589928057551</v>
      </c>
      <c r="Q89" s="179">
        <v>107345</v>
      </c>
      <c r="R89" s="170">
        <f>$R$2</f>
        <v>2641</v>
      </c>
      <c r="S89" s="171">
        <f>Q89/R89</f>
        <v>40.645588792124194</v>
      </c>
    </row>
    <row r="90" spans="1:19" ht="15.75" thickBot="1" x14ac:dyDescent="0.3">
      <c r="E90" s="174"/>
      <c r="F90" s="174"/>
      <c r="G90" s="175"/>
      <c r="H90" s="176"/>
      <c r="I90" s="177"/>
      <c r="J90" s="175"/>
      <c r="K90" s="177"/>
      <c r="L90" s="175"/>
      <c r="M90" s="176"/>
      <c r="N90" s="178"/>
      <c r="Q90" s="178"/>
    </row>
    <row r="91" spans="1:19" ht="43.2" x14ac:dyDescent="0.3">
      <c r="A91" s="783">
        <v>50</v>
      </c>
      <c r="B91" s="785" t="s">
        <v>332</v>
      </c>
      <c r="C91" s="91">
        <v>1</v>
      </c>
      <c r="D91" s="89" t="s">
        <v>333</v>
      </c>
      <c r="E91" s="89" t="s">
        <v>62</v>
      </c>
      <c r="F91" s="89" t="s">
        <v>61</v>
      </c>
      <c r="G91" s="360">
        <v>14865</v>
      </c>
      <c r="H91" s="330">
        <f>$H$2</f>
        <v>2670</v>
      </c>
      <c r="I91" s="361">
        <f>G91/H91</f>
        <v>5.5674157303370784</v>
      </c>
      <c r="J91" s="471">
        <v>14864.06</v>
      </c>
      <c r="K91" s="414">
        <f t="shared" ref="K91:K92" si="73">$K$2</f>
        <v>2669</v>
      </c>
      <c r="L91" s="415">
        <f>J91/K91</f>
        <v>5.5691494941925814</v>
      </c>
      <c r="M91" s="416">
        <f t="shared" si="61"/>
        <v>1.7337638555030566E-3</v>
      </c>
      <c r="N91" s="316">
        <v>13719</v>
      </c>
      <c r="O91" s="112">
        <f t="shared" si="66"/>
        <v>2641</v>
      </c>
      <c r="P91" s="113">
        <f>N91/O91</f>
        <v>5.194623248769406</v>
      </c>
      <c r="Q91" s="180">
        <v>12540</v>
      </c>
      <c r="R91" s="115">
        <f>$R$2</f>
        <v>2641</v>
      </c>
      <c r="S91" s="116">
        <f>Q91/R91</f>
        <v>4.7482014388489207</v>
      </c>
    </row>
    <row r="92" spans="1:19" ht="43.8" thickBot="1" x14ac:dyDescent="0.35">
      <c r="A92" s="784"/>
      <c r="B92" s="786"/>
      <c r="C92" s="83">
        <v>2</v>
      </c>
      <c r="D92" s="148" t="s">
        <v>334</v>
      </c>
      <c r="E92" s="148" t="s">
        <v>62</v>
      </c>
      <c r="F92" s="148" t="s">
        <v>61</v>
      </c>
      <c r="G92" s="362">
        <v>20096</v>
      </c>
      <c r="H92" s="347">
        <f>$H$2</f>
        <v>2670</v>
      </c>
      <c r="I92" s="363">
        <f>G92/H92</f>
        <v>7.5265917602996257</v>
      </c>
      <c r="J92" s="472">
        <v>20095.5</v>
      </c>
      <c r="K92" s="439">
        <f t="shared" si="73"/>
        <v>2669</v>
      </c>
      <c r="L92" s="473">
        <f>J92/K92</f>
        <v>7.5292244286249534</v>
      </c>
      <c r="M92" s="454">
        <f t="shared" si="61"/>
        <v>2.6326683253277139E-3</v>
      </c>
      <c r="N92" s="181">
        <v>20232</v>
      </c>
      <c r="O92" s="123">
        <f t="shared" si="66"/>
        <v>2641</v>
      </c>
      <c r="P92" s="182">
        <f>N92/O92</f>
        <v>7.6607345702385459</v>
      </c>
      <c r="Q92" s="183">
        <v>21411</v>
      </c>
      <c r="R92" s="152">
        <f>$R$2</f>
        <v>2641</v>
      </c>
      <c r="S92" s="153">
        <f>Q92/R92</f>
        <v>8.1071563801590312</v>
      </c>
    </row>
    <row r="93" spans="1:19" ht="15" x14ac:dyDescent="0.25">
      <c r="G93" s="176"/>
      <c r="H93" s="176"/>
      <c r="I93" s="176"/>
      <c r="J93" s="176"/>
      <c r="K93" s="176"/>
      <c r="L93" s="176"/>
      <c r="M93" s="176"/>
    </row>
    <row r="94" spans="1:19" ht="15" x14ac:dyDescent="0.25">
      <c r="G94" s="184"/>
      <c r="H94" s="176"/>
      <c r="I94" s="176"/>
      <c r="J94" s="176"/>
      <c r="K94" s="176"/>
      <c r="L94" s="176"/>
      <c r="M94" s="176"/>
      <c r="N94" s="184"/>
      <c r="Q94" s="184"/>
    </row>
    <row r="95" spans="1:19" ht="15" x14ac:dyDescent="0.25">
      <c r="F95" s="185"/>
      <c r="G95" s="184"/>
      <c r="H95" s="184"/>
      <c r="I95" s="184"/>
      <c r="J95" s="184"/>
      <c r="K95" s="184"/>
      <c r="L95" s="184"/>
      <c r="M95" s="184"/>
      <c r="N95" s="184"/>
      <c r="O95" s="186"/>
      <c r="P95" s="186"/>
      <c r="Q95" s="184"/>
      <c r="R95" s="186"/>
      <c r="S95" s="186"/>
    </row>
    <row r="96" spans="1:19" ht="15" x14ac:dyDescent="0.25">
      <c r="N96" s="188"/>
      <c r="O96" s="188"/>
      <c r="P96" s="188"/>
      <c r="Q96" s="188"/>
    </row>
    <row r="97" spans="7:7" ht="15" x14ac:dyDescent="0.25">
      <c r="G97" s="189"/>
    </row>
  </sheetData>
  <customSheetViews>
    <customSheetView guid="{5274FD7E-76C2-47C3-8C9C-C2C181076605}" scale="110" showPageBreaks="1" fitToPage="1" view="pageBreakPreview" showRuler="0">
      <selection activeCell="J2" sqref="J2"/>
      <rowBreaks count="5" manualBreakCount="5">
        <brk id="25" max="16" man="1"/>
        <brk id="52" max="16" man="1"/>
        <brk id="69" max="16383" man="1"/>
        <brk id="94" max="16" man="1"/>
        <brk id="95" max="16" man="1"/>
      </rowBreaks>
      <pageMargins left="0.7" right="0.7" top="0.75" bottom="0.75" header="0.3" footer="0.3"/>
      <pageSetup paperSize="8" scale="55" fitToHeight="0" orientation="landscape" r:id="rId1"/>
      <headerFooter alignWithMargins="0"/>
    </customSheetView>
    <customSheetView guid="{0CDFE071-D2BF-4AC9-96FE-3C7CC2EB89D1}" scale="110" showPageBreaks="1" fitToPage="1" view="pageBreakPreview">
      <selection activeCell="H1" sqref="H1"/>
      <rowBreaks count="4" manualBreakCount="4">
        <brk id="25" max="16" man="1"/>
        <brk id="52" max="16" man="1"/>
        <brk id="69" max="16383" man="1"/>
        <brk id="95" max="16" man="1"/>
      </rowBreaks>
      <pageMargins left="0.7" right="0.7" top="0.75" bottom="0.75" header="0.3" footer="0.3"/>
      <pageSetup paperSize="8" scale="55" fitToHeight="0" orientation="landscape" r:id="rId2"/>
    </customSheetView>
    <customSheetView guid="{FD66CCA4-E734-40F6-A42D-704ADC03C8FF}" scale="110" showPageBreaks="1" fitToPage="1" view="pageBreakPreview" showRuler="0" topLeftCell="A100">
      <selection activeCell="D108" sqref="D108"/>
      <rowBreaks count="5" manualBreakCount="5">
        <brk id="25" max="16" man="1"/>
        <brk id="52" max="16" man="1"/>
        <brk id="69" max="16383" man="1"/>
        <brk id="94" max="16" man="1"/>
        <brk id="95" max="16" man="1"/>
      </rowBreaks>
      <pageMargins left="0.7" right="0.7" top="0.75" bottom="0.75" header="0.3" footer="0.3"/>
      <pageSetup paperSize="8" scale="56" fitToHeight="0" orientation="landscape" r:id="rId3"/>
      <headerFooter alignWithMargins="0"/>
    </customSheetView>
  </customSheetViews>
  <mergeCells count="71">
    <mergeCell ref="A3:B3"/>
    <mergeCell ref="B4:B17"/>
    <mergeCell ref="A4:A17"/>
    <mergeCell ref="A19:A23"/>
    <mergeCell ref="B19:B23"/>
    <mergeCell ref="D25:D26"/>
    <mergeCell ref="D27:D28"/>
    <mergeCell ref="D16:D17"/>
    <mergeCell ref="D19:D21"/>
    <mergeCell ref="A46:A53"/>
    <mergeCell ref="B46:B53"/>
    <mergeCell ref="A25:A32"/>
    <mergeCell ref="B25:B32"/>
    <mergeCell ref="A34:A35"/>
    <mergeCell ref="B34:B35"/>
    <mergeCell ref="D22:D23"/>
    <mergeCell ref="C30:C32"/>
    <mergeCell ref="D30:D32"/>
    <mergeCell ref="A91:A92"/>
    <mergeCell ref="B91:B92"/>
    <mergeCell ref="A37:A38"/>
    <mergeCell ref="B37:B38"/>
    <mergeCell ref="A40:A44"/>
    <mergeCell ref="B40:B44"/>
    <mergeCell ref="A60:A74"/>
    <mergeCell ref="B60:B74"/>
    <mergeCell ref="A78:A80"/>
    <mergeCell ref="B78:B80"/>
    <mergeCell ref="B82:B83"/>
    <mergeCell ref="A82:A83"/>
    <mergeCell ref="A55:A58"/>
    <mergeCell ref="B55:B58"/>
    <mergeCell ref="C22:C23"/>
    <mergeCell ref="C7:C8"/>
    <mergeCell ref="D7:D8"/>
    <mergeCell ref="C9:C10"/>
    <mergeCell ref="D9:D10"/>
    <mergeCell ref="C12:C13"/>
    <mergeCell ref="D12:D13"/>
    <mergeCell ref="D14:D15"/>
    <mergeCell ref="C63:C64"/>
    <mergeCell ref="C40:C42"/>
    <mergeCell ref="D40:D42"/>
    <mergeCell ref="C43:C44"/>
    <mergeCell ref="D43:D44"/>
    <mergeCell ref="D60:D62"/>
    <mergeCell ref="C49:C50"/>
    <mergeCell ref="D49:D50"/>
    <mergeCell ref="D56:D58"/>
    <mergeCell ref="C56:C58"/>
    <mergeCell ref="C14:C15"/>
    <mergeCell ref="C25:C26"/>
    <mergeCell ref="C27:C28"/>
    <mergeCell ref="C16:C17"/>
    <mergeCell ref="C19:C21"/>
    <mergeCell ref="G1:I1"/>
    <mergeCell ref="J1:M1"/>
    <mergeCell ref="D79:D80"/>
    <mergeCell ref="C67:C68"/>
    <mergeCell ref="D67:D68"/>
    <mergeCell ref="C69:C70"/>
    <mergeCell ref="D69:D70"/>
    <mergeCell ref="C73:C74"/>
    <mergeCell ref="D73:D74"/>
    <mergeCell ref="C79:C80"/>
    <mergeCell ref="D63:D64"/>
    <mergeCell ref="C65:C66"/>
    <mergeCell ref="D65:D66"/>
    <mergeCell ref="C47:C48"/>
    <mergeCell ref="D47:D48"/>
    <mergeCell ref="C60:C62"/>
  </mergeCells>
  <phoneticPr fontId="26" type="noConversion"/>
  <pageMargins left="0.7" right="0.7" top="0.75" bottom="0.32552083333333331" header="0.3" footer="0.3"/>
  <pageSetup paperSize="8" scale="60" fitToHeight="0" orientation="landscape" r:id="rId4"/>
  <rowBreaks count="2" manualBreakCount="2">
    <brk id="36" max="16383" man="1"/>
    <brk id="64" max="16383" man="1"/>
  </rowBreaks>
  <legacyDrawing r:id="rId5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Q65406"/>
  <sheetViews>
    <sheetView topLeftCell="A14" zoomScaleNormal="100" zoomScaleSheetLayoutView="100" workbookViewId="0">
      <selection activeCell="A51" sqref="A51:B52"/>
    </sheetView>
  </sheetViews>
  <sheetFormatPr defaultColWidth="9.109375" defaultRowHeight="13.2" x14ac:dyDescent="0.3"/>
  <cols>
    <col min="1" max="1" width="9.44140625" style="51" customWidth="1"/>
    <col min="2" max="2" width="11.33203125" style="51" customWidth="1"/>
    <col min="3" max="3" width="6.33203125" style="51" customWidth="1"/>
    <col min="4" max="9" width="6.5546875" style="51" customWidth="1"/>
    <col min="10" max="10" width="6.88671875" style="51" customWidth="1"/>
    <col min="11" max="11" width="6.5546875" style="51" customWidth="1"/>
    <col min="12" max="12" width="7" style="51" customWidth="1"/>
    <col min="13" max="13" width="6.5546875" style="51" customWidth="1"/>
    <col min="14" max="14" width="5.5546875" style="51" customWidth="1"/>
    <col min="15" max="240" width="9.109375" style="51"/>
    <col min="241" max="241" width="14.109375" style="51" bestFit="1" customWidth="1"/>
    <col min="242" max="16384" width="9.109375" style="51"/>
  </cols>
  <sheetData>
    <row r="1" spans="1:19" s="55" customFormat="1" ht="18" customHeight="1" x14ac:dyDescent="0.3">
      <c r="A1" s="933" t="s">
        <v>344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  <c r="L1" s="933"/>
      <c r="M1" s="933"/>
      <c r="N1" s="933"/>
    </row>
    <row r="2" spans="1:19" s="280" customFormat="1" ht="26.25" customHeight="1" x14ac:dyDescent="0.3">
      <c r="A2" s="807" t="s">
        <v>408</v>
      </c>
      <c r="B2" s="807"/>
      <c r="C2" s="807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279"/>
      <c r="P2" s="279"/>
      <c r="Q2" s="279"/>
      <c r="R2" s="279"/>
      <c r="S2" s="279"/>
    </row>
    <row r="3" spans="1:19" s="53" customFormat="1" ht="37.5" customHeight="1" x14ac:dyDescent="0.25">
      <c r="A3" s="934" t="s">
        <v>356</v>
      </c>
      <c r="B3" s="935"/>
      <c r="C3" s="935"/>
      <c r="D3" s="936"/>
      <c r="E3" s="937" t="s">
        <v>409</v>
      </c>
      <c r="F3" s="938"/>
      <c r="G3" s="938"/>
      <c r="H3" s="939"/>
      <c r="I3" s="940" t="s">
        <v>350</v>
      </c>
      <c r="J3" s="941"/>
      <c r="K3" s="941"/>
      <c r="L3" s="941"/>
      <c r="M3" s="941"/>
      <c r="N3" s="942"/>
    </row>
    <row r="4" spans="1:19" s="53" customFormat="1" ht="12.75" customHeight="1" x14ac:dyDescent="0.3">
      <c r="A4" s="943" t="s">
        <v>357</v>
      </c>
      <c r="B4" s="944"/>
      <c r="C4" s="944"/>
      <c r="D4" s="945"/>
      <c r="E4" s="949"/>
      <c r="F4" s="950"/>
      <c r="G4" s="950"/>
      <c r="H4" s="950"/>
      <c r="I4" s="951" t="s">
        <v>358</v>
      </c>
      <c r="J4" s="952"/>
      <c r="K4" s="952"/>
      <c r="L4" s="953"/>
      <c r="M4" s="953"/>
      <c r="N4" s="954"/>
    </row>
    <row r="5" spans="1:19" s="53" customFormat="1" ht="21.75" customHeight="1" x14ac:dyDescent="0.3">
      <c r="A5" s="946"/>
      <c r="B5" s="947"/>
      <c r="C5" s="947"/>
      <c r="D5" s="948"/>
      <c r="E5" s="950"/>
      <c r="F5" s="950"/>
      <c r="G5" s="950"/>
      <c r="H5" s="950"/>
      <c r="I5" s="955"/>
      <c r="J5" s="956"/>
      <c r="K5" s="956"/>
      <c r="L5" s="956"/>
      <c r="M5" s="956"/>
      <c r="N5" s="957"/>
    </row>
    <row r="6" spans="1:19" s="53" customFormat="1" ht="21.75" customHeight="1" x14ac:dyDescent="0.3">
      <c r="A6" s="919" t="s">
        <v>282</v>
      </c>
      <c r="B6" s="920"/>
      <c r="C6" s="920"/>
      <c r="D6" s="921"/>
      <c r="E6" s="925" t="s">
        <v>410</v>
      </c>
      <c r="F6" s="925"/>
      <c r="G6" s="925"/>
      <c r="H6" s="926"/>
      <c r="I6" s="929" t="s">
        <v>283</v>
      </c>
      <c r="J6" s="929"/>
      <c r="K6" s="929"/>
      <c r="L6" s="929"/>
      <c r="M6" s="929"/>
      <c r="N6" s="929"/>
    </row>
    <row r="7" spans="1:19" s="53" customFormat="1" ht="27" customHeight="1" x14ac:dyDescent="0.3">
      <c r="A7" s="922"/>
      <c r="B7" s="923"/>
      <c r="C7" s="923"/>
      <c r="D7" s="924"/>
      <c r="E7" s="927"/>
      <c r="F7" s="927"/>
      <c r="G7" s="927"/>
      <c r="H7" s="928"/>
      <c r="I7" s="930">
        <v>2019</v>
      </c>
      <c r="J7" s="931"/>
      <c r="K7" s="932">
        <v>2020</v>
      </c>
      <c r="L7" s="932"/>
      <c r="M7" s="932">
        <v>2021</v>
      </c>
      <c r="N7" s="932"/>
    </row>
    <row r="8" spans="1:19" s="53" customFormat="1" ht="36.75" customHeight="1" x14ac:dyDescent="0.3">
      <c r="A8" s="958" t="s">
        <v>284</v>
      </c>
      <c r="B8" s="959"/>
      <c r="C8" s="959"/>
      <c r="D8" s="960"/>
      <c r="E8" s="961" t="s">
        <v>407</v>
      </c>
      <c r="F8" s="962"/>
      <c r="G8" s="962"/>
      <c r="H8" s="963"/>
      <c r="I8" s="964" t="s">
        <v>285</v>
      </c>
      <c r="J8" s="965"/>
      <c r="K8" s="966" t="s">
        <v>285</v>
      </c>
      <c r="L8" s="966"/>
      <c r="M8" s="966" t="s">
        <v>285</v>
      </c>
      <c r="N8" s="966"/>
    </row>
    <row r="9" spans="1:19" ht="45.75" customHeight="1" x14ac:dyDescent="0.25">
      <c r="A9" s="893" t="s">
        <v>286</v>
      </c>
      <c r="B9" s="894"/>
      <c r="C9" s="895" t="s">
        <v>408</v>
      </c>
      <c r="D9" s="917"/>
      <c r="E9" s="917"/>
      <c r="F9" s="917"/>
      <c r="G9" s="917"/>
      <c r="H9" s="917"/>
      <c r="I9" s="917"/>
      <c r="J9" s="917"/>
      <c r="K9" s="917"/>
      <c r="L9" s="917"/>
      <c r="M9" s="917"/>
      <c r="N9" s="918"/>
    </row>
    <row r="10" spans="1:19" ht="38.25" hidden="1" customHeight="1" x14ac:dyDescent="0.3">
      <c r="A10" s="893"/>
      <c r="B10" s="894"/>
      <c r="C10" s="895"/>
      <c r="D10" s="896"/>
      <c r="E10" s="896"/>
      <c r="F10" s="896"/>
      <c r="G10" s="896"/>
      <c r="H10" s="896"/>
      <c r="I10" s="896"/>
      <c r="J10" s="896"/>
      <c r="K10" s="896"/>
      <c r="L10" s="896"/>
      <c r="M10" s="896"/>
      <c r="N10" s="897"/>
    </row>
    <row r="11" spans="1:19" ht="27.75" customHeight="1" x14ac:dyDescent="0.3">
      <c r="A11" s="898" t="s">
        <v>287</v>
      </c>
      <c r="B11" s="899"/>
      <c r="C11" s="808" t="s">
        <v>412</v>
      </c>
      <c r="D11" s="809"/>
      <c r="E11" s="809"/>
      <c r="F11" s="809"/>
      <c r="G11" s="809"/>
      <c r="H11" s="809"/>
      <c r="I11" s="809"/>
      <c r="J11" s="809"/>
      <c r="K11" s="809"/>
      <c r="L11" s="809"/>
      <c r="M11" s="809"/>
      <c r="N11" s="810"/>
    </row>
    <row r="12" spans="1:19" ht="27.75" customHeight="1" x14ac:dyDescent="0.3">
      <c r="A12" s="900"/>
      <c r="B12" s="901"/>
      <c r="C12" s="811"/>
      <c r="D12" s="812"/>
      <c r="E12" s="812"/>
      <c r="F12" s="812"/>
      <c r="G12" s="812"/>
      <c r="H12" s="812"/>
      <c r="I12" s="812"/>
      <c r="J12" s="812"/>
      <c r="K12" s="812"/>
      <c r="L12" s="812"/>
      <c r="M12" s="812"/>
      <c r="N12" s="813"/>
    </row>
    <row r="13" spans="1:19" ht="27.75" customHeight="1" x14ac:dyDescent="0.3">
      <c r="A13" s="900"/>
      <c r="B13" s="901"/>
      <c r="C13" s="811"/>
      <c r="D13" s="812"/>
      <c r="E13" s="812"/>
      <c r="F13" s="812"/>
      <c r="G13" s="812"/>
      <c r="H13" s="812"/>
      <c r="I13" s="812"/>
      <c r="J13" s="812"/>
      <c r="K13" s="812"/>
      <c r="L13" s="812"/>
      <c r="M13" s="812"/>
      <c r="N13" s="813"/>
    </row>
    <row r="14" spans="1:19" ht="27.75" customHeight="1" x14ac:dyDescent="0.3">
      <c r="A14" s="900"/>
      <c r="B14" s="901"/>
      <c r="C14" s="811"/>
      <c r="D14" s="812"/>
      <c r="E14" s="812"/>
      <c r="F14" s="812"/>
      <c r="G14" s="812"/>
      <c r="H14" s="812"/>
      <c r="I14" s="812"/>
      <c r="J14" s="812"/>
      <c r="K14" s="812"/>
      <c r="L14" s="812"/>
      <c r="M14" s="812"/>
      <c r="N14" s="813"/>
    </row>
    <row r="15" spans="1:19" ht="18.75" hidden="1" customHeight="1" x14ac:dyDescent="0.25">
      <c r="A15" s="900"/>
      <c r="B15" s="901"/>
      <c r="C15" s="811"/>
      <c r="D15" s="812"/>
      <c r="E15" s="812"/>
      <c r="F15" s="812"/>
      <c r="G15" s="812"/>
      <c r="H15" s="812"/>
      <c r="I15" s="812"/>
      <c r="J15" s="812"/>
      <c r="K15" s="812"/>
      <c r="L15" s="812"/>
      <c r="M15" s="812"/>
      <c r="N15" s="813"/>
    </row>
    <row r="16" spans="1:19" ht="16.5" hidden="1" customHeight="1" x14ac:dyDescent="0.25">
      <c r="A16" s="900"/>
      <c r="B16" s="901"/>
      <c r="C16" s="811"/>
      <c r="D16" s="812"/>
      <c r="E16" s="812"/>
      <c r="F16" s="812"/>
      <c r="G16" s="812"/>
      <c r="H16" s="812"/>
      <c r="I16" s="812"/>
      <c r="J16" s="812"/>
      <c r="K16" s="812"/>
      <c r="L16" s="812"/>
      <c r="M16" s="812"/>
      <c r="N16" s="813"/>
    </row>
    <row r="17" spans="1:162" ht="23.25" hidden="1" customHeight="1" x14ac:dyDescent="0.25">
      <c r="A17" s="900"/>
      <c r="B17" s="901"/>
      <c r="C17" s="811"/>
      <c r="D17" s="812"/>
      <c r="E17" s="812"/>
      <c r="F17" s="812"/>
      <c r="G17" s="812"/>
      <c r="H17" s="812"/>
      <c r="I17" s="812"/>
      <c r="J17" s="812"/>
      <c r="K17" s="812"/>
      <c r="L17" s="812"/>
      <c r="M17" s="812"/>
      <c r="N17" s="813"/>
    </row>
    <row r="18" spans="1:162" ht="20.25" hidden="1" customHeight="1" x14ac:dyDescent="0.25">
      <c r="A18" s="900"/>
      <c r="B18" s="901"/>
      <c r="C18" s="811"/>
      <c r="D18" s="812"/>
      <c r="E18" s="812"/>
      <c r="F18" s="812"/>
      <c r="G18" s="812"/>
      <c r="H18" s="812"/>
      <c r="I18" s="812"/>
      <c r="J18" s="812"/>
      <c r="K18" s="812"/>
      <c r="L18" s="812"/>
      <c r="M18" s="812"/>
      <c r="N18" s="813"/>
    </row>
    <row r="19" spans="1:162" ht="13.5" hidden="1" customHeight="1" x14ac:dyDescent="0.3">
      <c r="A19" s="900"/>
      <c r="B19" s="901"/>
      <c r="C19" s="272"/>
      <c r="D19" s="273"/>
      <c r="E19" s="273"/>
      <c r="F19" s="273"/>
      <c r="G19" s="273"/>
      <c r="H19" s="273"/>
      <c r="I19" s="273"/>
      <c r="J19" s="273"/>
      <c r="K19" s="273"/>
      <c r="L19" s="273"/>
      <c r="M19" s="273"/>
      <c r="N19" s="274"/>
    </row>
    <row r="20" spans="1:162" ht="13.5" hidden="1" customHeight="1" x14ac:dyDescent="0.3">
      <c r="A20" s="900"/>
      <c r="B20" s="901"/>
      <c r="C20" s="272"/>
      <c r="D20" s="273"/>
      <c r="E20" s="273"/>
      <c r="F20" s="273"/>
      <c r="G20" s="273"/>
      <c r="H20" s="273"/>
      <c r="I20" s="273"/>
      <c r="J20" s="273"/>
      <c r="K20" s="273"/>
      <c r="L20" s="273"/>
      <c r="M20" s="273"/>
      <c r="N20" s="274"/>
    </row>
    <row r="21" spans="1:162" ht="13.5" hidden="1" customHeight="1" x14ac:dyDescent="0.3">
      <c r="A21" s="900"/>
      <c r="B21" s="901"/>
      <c r="C21" s="272"/>
      <c r="D21" s="273"/>
      <c r="E21" s="273"/>
      <c r="F21" s="273"/>
      <c r="G21" s="273"/>
      <c r="H21" s="273"/>
      <c r="I21" s="273"/>
      <c r="J21" s="273"/>
      <c r="K21" s="273"/>
      <c r="L21" s="273"/>
      <c r="M21" s="273"/>
      <c r="N21" s="274"/>
    </row>
    <row r="22" spans="1:162" ht="13.5" hidden="1" customHeight="1" x14ac:dyDescent="0.3">
      <c r="A22" s="900"/>
      <c r="B22" s="901"/>
      <c r="C22" s="272"/>
      <c r="D22" s="273"/>
      <c r="E22" s="273"/>
      <c r="F22" s="273"/>
      <c r="G22" s="273"/>
      <c r="H22" s="273"/>
      <c r="I22" s="273"/>
      <c r="J22" s="273"/>
      <c r="K22" s="273"/>
      <c r="L22" s="273"/>
      <c r="M22" s="273"/>
      <c r="N22" s="274"/>
    </row>
    <row r="23" spans="1:162" ht="13.5" hidden="1" customHeight="1" x14ac:dyDescent="0.3">
      <c r="A23" s="902"/>
      <c r="B23" s="903"/>
      <c r="C23" s="275"/>
      <c r="D23" s="276"/>
      <c r="E23" s="276"/>
      <c r="F23" s="276"/>
      <c r="G23" s="276"/>
      <c r="H23" s="276"/>
      <c r="I23" s="276"/>
      <c r="J23" s="276"/>
      <c r="K23" s="276"/>
      <c r="L23" s="276"/>
      <c r="M23" s="276"/>
      <c r="N23" s="277"/>
    </row>
    <row r="24" spans="1:162" ht="18.75" customHeight="1" x14ac:dyDescent="0.25">
      <c r="A24" s="875" t="s">
        <v>0</v>
      </c>
      <c r="B24" s="904"/>
      <c r="C24" s="904"/>
      <c r="D24" s="904"/>
      <c r="E24" s="904"/>
      <c r="F24" s="904"/>
      <c r="G24" s="904"/>
      <c r="H24" s="904"/>
      <c r="I24" s="904"/>
      <c r="J24" s="904"/>
      <c r="K24" s="904"/>
      <c r="L24" s="904"/>
      <c r="M24" s="904"/>
      <c r="N24" s="876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</row>
    <row r="25" spans="1:162" ht="27" customHeight="1" x14ac:dyDescent="0.25">
      <c r="A25" s="56">
        <v>1</v>
      </c>
      <c r="B25" s="905" t="s">
        <v>363</v>
      </c>
      <c r="C25" s="906"/>
      <c r="D25" s="906"/>
      <c r="E25" s="906"/>
      <c r="F25" s="906"/>
      <c r="G25" s="907"/>
      <c r="H25" s="56">
        <v>6</v>
      </c>
      <c r="I25" s="890"/>
      <c r="J25" s="891"/>
      <c r="K25" s="891"/>
      <c r="L25" s="891"/>
      <c r="M25" s="891"/>
      <c r="N25" s="892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</row>
    <row r="26" spans="1:162" ht="27" customHeight="1" x14ac:dyDescent="0.25">
      <c r="A26" s="56">
        <v>2</v>
      </c>
      <c r="B26" s="890" t="s">
        <v>362</v>
      </c>
      <c r="C26" s="891"/>
      <c r="D26" s="891"/>
      <c r="E26" s="891"/>
      <c r="F26" s="891"/>
      <c r="G26" s="892"/>
      <c r="H26" s="56">
        <v>7</v>
      </c>
      <c r="I26" s="890"/>
      <c r="J26" s="891"/>
      <c r="K26" s="891"/>
      <c r="L26" s="891"/>
      <c r="M26" s="891"/>
      <c r="N26" s="892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</row>
    <row r="27" spans="1:162" ht="34.5" customHeight="1" x14ac:dyDescent="0.25">
      <c r="A27" s="56">
        <v>3</v>
      </c>
      <c r="B27" s="890" t="s">
        <v>364</v>
      </c>
      <c r="C27" s="891"/>
      <c r="D27" s="891"/>
      <c r="E27" s="891"/>
      <c r="F27" s="891"/>
      <c r="G27" s="892"/>
      <c r="H27" s="56">
        <v>8</v>
      </c>
      <c r="I27" s="890"/>
      <c r="J27" s="891"/>
      <c r="K27" s="891"/>
      <c r="L27" s="891"/>
      <c r="M27" s="891"/>
      <c r="N27" s="892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</row>
    <row r="28" spans="1:162" ht="27" customHeight="1" x14ac:dyDescent="0.25">
      <c r="A28" s="56">
        <v>4</v>
      </c>
      <c r="B28" s="908"/>
      <c r="C28" s="909"/>
      <c r="D28" s="909"/>
      <c r="E28" s="909"/>
      <c r="F28" s="909"/>
      <c r="G28" s="910"/>
      <c r="H28" s="56">
        <v>9</v>
      </c>
      <c r="I28" s="890"/>
      <c r="J28" s="891"/>
      <c r="K28" s="891"/>
      <c r="L28" s="891"/>
      <c r="M28" s="891"/>
      <c r="N28" s="892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</row>
    <row r="29" spans="1:162" ht="27" customHeight="1" x14ac:dyDescent="0.25">
      <c r="A29" s="56">
        <v>5</v>
      </c>
      <c r="B29" s="914"/>
      <c r="C29" s="915"/>
      <c r="D29" s="915"/>
      <c r="E29" s="915"/>
      <c r="F29" s="915"/>
      <c r="G29" s="916"/>
      <c r="H29" s="56">
        <v>10</v>
      </c>
      <c r="I29" s="890"/>
      <c r="J29" s="891"/>
      <c r="K29" s="891"/>
      <c r="L29" s="891"/>
      <c r="M29" s="891"/>
      <c r="N29" s="892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</row>
    <row r="30" spans="1:162" ht="12.75" x14ac:dyDescent="0.25">
      <c r="A30" s="911" t="s">
        <v>288</v>
      </c>
      <c r="B30" s="912"/>
      <c r="C30" s="912"/>
      <c r="D30" s="912"/>
      <c r="E30" s="912"/>
      <c r="F30" s="912"/>
      <c r="G30" s="912"/>
      <c r="H30" s="912"/>
      <c r="I30" s="912"/>
      <c r="J30" s="912"/>
      <c r="K30" s="912"/>
      <c r="L30" s="912"/>
      <c r="M30" s="912"/>
      <c r="N30" s="913"/>
    </row>
    <row r="31" spans="1:162" ht="35.25" customHeight="1" x14ac:dyDescent="0.25">
      <c r="A31" s="872" t="s">
        <v>289</v>
      </c>
      <c r="B31" s="873"/>
      <c r="C31" s="873"/>
      <c r="D31" s="873"/>
      <c r="E31" s="873"/>
      <c r="F31" s="873"/>
      <c r="G31" s="873"/>
      <c r="H31" s="874"/>
      <c r="I31" s="875" t="s">
        <v>386</v>
      </c>
      <c r="J31" s="876"/>
      <c r="K31" s="877" t="s">
        <v>387</v>
      </c>
      <c r="L31" s="877"/>
      <c r="M31" s="878" t="s">
        <v>290</v>
      </c>
      <c r="N31" s="878"/>
    </row>
    <row r="32" spans="1:162" x14ac:dyDescent="0.3">
      <c r="A32" s="867" t="s">
        <v>413</v>
      </c>
      <c r="B32" s="868"/>
      <c r="C32" s="868"/>
      <c r="D32" s="868"/>
      <c r="E32" s="868"/>
      <c r="F32" s="868"/>
      <c r="G32" s="868"/>
      <c r="H32" s="869"/>
      <c r="I32" s="870">
        <v>20</v>
      </c>
      <c r="J32" s="870"/>
      <c r="K32" s="870">
        <v>96</v>
      </c>
      <c r="L32" s="870"/>
      <c r="M32" s="871">
        <f>K32-I32</f>
        <v>76</v>
      </c>
      <c r="N32" s="871"/>
      <c r="O32" s="278"/>
    </row>
    <row r="33" spans="1:15" ht="12.75" x14ac:dyDescent="0.25">
      <c r="A33" s="867"/>
      <c r="B33" s="868"/>
      <c r="C33" s="868"/>
      <c r="D33" s="868"/>
      <c r="E33" s="868"/>
      <c r="F33" s="868"/>
      <c r="G33" s="868"/>
      <c r="H33" s="869"/>
      <c r="I33" s="870"/>
      <c r="J33" s="870"/>
      <c r="K33" s="886"/>
      <c r="L33" s="886"/>
      <c r="M33" s="871"/>
      <c r="N33" s="871"/>
      <c r="O33" s="278"/>
    </row>
    <row r="34" spans="1:15" s="77" customFormat="1" ht="12.75" x14ac:dyDescent="0.25">
      <c r="A34" s="867"/>
      <c r="B34" s="868"/>
      <c r="C34" s="868"/>
      <c r="D34" s="868"/>
      <c r="E34" s="868"/>
      <c r="F34" s="868"/>
      <c r="G34" s="868"/>
      <c r="H34" s="869"/>
      <c r="I34" s="870"/>
      <c r="J34" s="870"/>
      <c r="K34" s="886"/>
      <c r="L34" s="886"/>
      <c r="M34" s="871"/>
      <c r="N34" s="871"/>
    </row>
    <row r="35" spans="1:15" ht="23.25" customHeight="1" x14ac:dyDescent="0.25">
      <c r="A35" s="872" t="s">
        <v>291</v>
      </c>
      <c r="B35" s="873"/>
      <c r="C35" s="873"/>
      <c r="D35" s="873"/>
      <c r="E35" s="873"/>
      <c r="F35" s="873"/>
      <c r="G35" s="873"/>
      <c r="H35" s="874"/>
      <c r="I35" s="875" t="s">
        <v>386</v>
      </c>
      <c r="J35" s="876"/>
      <c r="K35" s="877" t="s">
        <v>387</v>
      </c>
      <c r="L35" s="877"/>
      <c r="M35" s="878" t="s">
        <v>290</v>
      </c>
      <c r="N35" s="878"/>
    </row>
    <row r="36" spans="1:15" ht="12.75" x14ac:dyDescent="0.25">
      <c r="A36" s="867"/>
      <c r="B36" s="868"/>
      <c r="C36" s="868"/>
      <c r="D36" s="868"/>
      <c r="E36" s="868"/>
      <c r="F36" s="868"/>
      <c r="G36" s="868"/>
      <c r="H36" s="869"/>
      <c r="I36" s="887"/>
      <c r="J36" s="870"/>
      <c r="K36" s="887"/>
      <c r="L36" s="888"/>
      <c r="M36" s="889"/>
      <c r="N36" s="889"/>
    </row>
    <row r="37" spans="1:15" x14ac:dyDescent="0.3">
      <c r="A37" s="867" t="s">
        <v>411</v>
      </c>
      <c r="B37" s="868"/>
      <c r="C37" s="868"/>
      <c r="D37" s="868"/>
      <c r="E37" s="868"/>
      <c r="F37" s="868"/>
      <c r="G37" s="868"/>
      <c r="H37" s="869"/>
      <c r="I37" s="870">
        <v>50</v>
      </c>
      <c r="J37" s="870"/>
      <c r="K37" s="870">
        <v>50</v>
      </c>
      <c r="L37" s="870"/>
      <c r="M37" s="870">
        <f>K37-I37</f>
        <v>0</v>
      </c>
      <c r="N37" s="870"/>
    </row>
    <row r="38" spans="1:15" ht="24" customHeight="1" x14ac:dyDescent="0.25">
      <c r="A38" s="872" t="s">
        <v>292</v>
      </c>
      <c r="B38" s="873"/>
      <c r="C38" s="873"/>
      <c r="D38" s="873"/>
      <c r="E38" s="873"/>
      <c r="F38" s="873"/>
      <c r="G38" s="873"/>
      <c r="H38" s="874"/>
      <c r="I38" s="875" t="s">
        <v>386</v>
      </c>
      <c r="J38" s="876"/>
      <c r="K38" s="877" t="s">
        <v>387</v>
      </c>
      <c r="L38" s="877"/>
      <c r="M38" s="878" t="s">
        <v>290</v>
      </c>
      <c r="N38" s="878"/>
    </row>
    <row r="39" spans="1:15" ht="12.75" x14ac:dyDescent="0.25">
      <c r="A39" s="867"/>
      <c r="B39" s="868"/>
      <c r="C39" s="868"/>
      <c r="D39" s="868"/>
      <c r="E39" s="868"/>
      <c r="F39" s="868"/>
      <c r="G39" s="868"/>
      <c r="H39" s="869"/>
      <c r="I39" s="882"/>
      <c r="J39" s="883"/>
      <c r="K39" s="884"/>
      <c r="L39" s="884"/>
      <c r="M39" s="885"/>
      <c r="N39" s="871"/>
    </row>
    <row r="40" spans="1:15" ht="12.75" x14ac:dyDescent="0.25">
      <c r="A40" s="867"/>
      <c r="B40" s="868"/>
      <c r="C40" s="868"/>
      <c r="D40" s="868"/>
      <c r="E40" s="868"/>
      <c r="F40" s="868"/>
      <c r="G40" s="868"/>
      <c r="H40" s="869"/>
      <c r="I40" s="882"/>
      <c r="J40" s="883"/>
      <c r="K40" s="884"/>
      <c r="L40" s="884"/>
      <c r="M40" s="885"/>
      <c r="N40" s="871"/>
    </row>
    <row r="41" spans="1:15" ht="31.5" customHeight="1" x14ac:dyDescent="0.25">
      <c r="A41" s="872" t="s">
        <v>293</v>
      </c>
      <c r="B41" s="873"/>
      <c r="C41" s="873"/>
      <c r="D41" s="873"/>
      <c r="E41" s="873"/>
      <c r="F41" s="873"/>
      <c r="G41" s="873"/>
      <c r="H41" s="874"/>
      <c r="I41" s="875" t="s">
        <v>386</v>
      </c>
      <c r="J41" s="876"/>
      <c r="K41" s="877" t="s">
        <v>387</v>
      </c>
      <c r="L41" s="877"/>
      <c r="M41" s="878" t="s">
        <v>290</v>
      </c>
      <c r="N41" s="878"/>
    </row>
    <row r="42" spans="1:15" ht="12.75" x14ac:dyDescent="0.25">
      <c r="A42" s="867" t="s">
        <v>359</v>
      </c>
      <c r="B42" s="868"/>
      <c r="C42" s="868"/>
      <c r="D42" s="868"/>
      <c r="E42" s="868"/>
      <c r="F42" s="868"/>
      <c r="G42" s="868"/>
      <c r="H42" s="869"/>
      <c r="I42" s="870">
        <v>3</v>
      </c>
      <c r="J42" s="870"/>
      <c r="K42" s="870">
        <v>0</v>
      </c>
      <c r="L42" s="870"/>
      <c r="M42" s="870">
        <v>-3</v>
      </c>
      <c r="N42" s="870"/>
    </row>
    <row r="43" spans="1:15" ht="12.75" x14ac:dyDescent="0.25">
      <c r="A43" s="867"/>
      <c r="B43" s="868"/>
      <c r="C43" s="868"/>
      <c r="D43" s="868"/>
      <c r="E43" s="868"/>
      <c r="F43" s="868"/>
      <c r="G43" s="868"/>
      <c r="H43" s="869"/>
      <c r="I43" s="870"/>
      <c r="J43" s="870"/>
      <c r="K43" s="870"/>
      <c r="L43" s="870"/>
      <c r="M43" s="871"/>
      <c r="N43" s="871"/>
    </row>
    <row r="45" spans="1:15" ht="12.75" x14ac:dyDescent="0.25">
      <c r="A45" s="879" t="s">
        <v>294</v>
      </c>
      <c r="B45" s="880"/>
      <c r="C45" s="880"/>
      <c r="D45" s="880"/>
      <c r="E45" s="880"/>
      <c r="F45" s="880"/>
      <c r="G45" s="880"/>
      <c r="H45" s="880"/>
      <c r="I45" s="880"/>
      <c r="J45" s="880"/>
      <c r="K45" s="880"/>
      <c r="L45" s="880"/>
      <c r="M45" s="880"/>
      <c r="N45" s="881"/>
    </row>
    <row r="46" spans="1:15" ht="48.75" customHeight="1" x14ac:dyDescent="0.25">
      <c r="A46" s="866" t="s">
        <v>295</v>
      </c>
      <c r="B46" s="866"/>
      <c r="C46" s="57" t="s">
        <v>296</v>
      </c>
      <c r="D46" s="57" t="s">
        <v>297</v>
      </c>
      <c r="E46" s="57" t="s">
        <v>298</v>
      </c>
      <c r="F46" s="57" t="s">
        <v>299</v>
      </c>
      <c r="G46" s="57" t="s">
        <v>300</v>
      </c>
      <c r="H46" s="57" t="s">
        <v>301</v>
      </c>
      <c r="I46" s="57" t="s">
        <v>302</v>
      </c>
      <c r="J46" s="57" t="s">
        <v>303</v>
      </c>
      <c r="K46" s="57" t="s">
        <v>304</v>
      </c>
      <c r="L46" s="57" t="s">
        <v>305</v>
      </c>
      <c r="M46" s="57" t="s">
        <v>306</v>
      </c>
      <c r="N46" s="57" t="s">
        <v>307</v>
      </c>
    </row>
    <row r="47" spans="1:15" ht="12" customHeight="1" x14ac:dyDescent="0.3">
      <c r="A47" s="862">
        <f>IF(A25&gt;0,A25,"")</f>
        <v>1</v>
      </c>
      <c r="B47" s="863"/>
      <c r="C47" s="58" t="s">
        <v>285</v>
      </c>
      <c r="D47" s="58" t="s">
        <v>285</v>
      </c>
      <c r="E47" s="58" t="s">
        <v>285</v>
      </c>
      <c r="F47" s="59" t="s">
        <v>325</v>
      </c>
      <c r="G47" s="59" t="s">
        <v>325</v>
      </c>
      <c r="H47" s="59" t="s">
        <v>325</v>
      </c>
      <c r="I47" s="59" t="s">
        <v>325</v>
      </c>
      <c r="J47" s="80" t="s">
        <v>325</v>
      </c>
      <c r="K47" s="59" t="s">
        <v>325</v>
      </c>
      <c r="L47" s="58" t="s">
        <v>325</v>
      </c>
      <c r="M47" s="58" t="s">
        <v>325</v>
      </c>
      <c r="N47" s="58" t="s">
        <v>325</v>
      </c>
    </row>
    <row r="48" spans="1:15" ht="12" customHeight="1" thickBot="1" x14ac:dyDescent="0.35">
      <c r="A48" s="864"/>
      <c r="B48" s="865"/>
      <c r="C48" s="61" t="s">
        <v>325</v>
      </c>
      <c r="D48" s="61" t="s">
        <v>325</v>
      </c>
      <c r="E48" s="61" t="s">
        <v>325</v>
      </c>
      <c r="F48" s="62" t="s">
        <v>325</v>
      </c>
      <c r="G48" s="62" t="s">
        <v>325</v>
      </c>
      <c r="H48" s="62" t="s">
        <v>325</v>
      </c>
      <c r="I48" s="62" t="s">
        <v>325</v>
      </c>
      <c r="J48" s="81" t="s">
        <v>325</v>
      </c>
      <c r="K48" s="63" t="s">
        <v>325</v>
      </c>
      <c r="L48" s="62" t="s">
        <v>325</v>
      </c>
      <c r="M48" s="62" t="s">
        <v>325</v>
      </c>
      <c r="N48" s="61" t="s">
        <v>325</v>
      </c>
    </row>
    <row r="49" spans="1:14" ht="12" customHeight="1" x14ac:dyDescent="0.3">
      <c r="A49" s="862">
        <f>IF(A26&gt;0,A26,"")</f>
        <v>2</v>
      </c>
      <c r="B49" s="863"/>
      <c r="C49" s="58" t="s">
        <v>325</v>
      </c>
      <c r="D49" s="58" t="s">
        <v>325</v>
      </c>
      <c r="E49" s="58" t="s">
        <v>325</v>
      </c>
      <c r="F49" s="59" t="s">
        <v>325</v>
      </c>
      <c r="G49" s="59" t="s">
        <v>285</v>
      </c>
      <c r="H49" s="59" t="s">
        <v>285</v>
      </c>
      <c r="I49" s="59" t="s">
        <v>325</v>
      </c>
      <c r="J49" s="59" t="s">
        <v>325</v>
      </c>
      <c r="K49" s="59" t="s">
        <v>325</v>
      </c>
      <c r="L49" s="58" t="s">
        <v>325</v>
      </c>
      <c r="M49" s="58" t="s">
        <v>325</v>
      </c>
      <c r="N49" s="58" t="s">
        <v>325</v>
      </c>
    </row>
    <row r="50" spans="1:14" ht="13.8" thickBot="1" x14ac:dyDescent="0.35">
      <c r="A50" s="864"/>
      <c r="B50" s="865"/>
      <c r="C50" s="61" t="s">
        <v>325</v>
      </c>
      <c r="D50" s="61" t="s">
        <v>325</v>
      </c>
      <c r="E50" s="61" t="s">
        <v>325</v>
      </c>
      <c r="F50" s="62" t="s">
        <v>325</v>
      </c>
      <c r="G50" s="62" t="s">
        <v>325</v>
      </c>
      <c r="H50" s="62" t="s">
        <v>325</v>
      </c>
      <c r="I50" s="62" t="s">
        <v>325</v>
      </c>
      <c r="J50" s="62" t="s">
        <v>325</v>
      </c>
      <c r="K50" s="63" t="s">
        <v>325</v>
      </c>
      <c r="L50" s="62" t="s">
        <v>325</v>
      </c>
      <c r="M50" s="62" t="s">
        <v>325</v>
      </c>
      <c r="N50" s="61" t="s">
        <v>325</v>
      </c>
    </row>
    <row r="51" spans="1:14" x14ac:dyDescent="0.3">
      <c r="A51" s="862">
        <f>IF(A27&gt;0,A27,"")</f>
        <v>3</v>
      </c>
      <c r="B51" s="863"/>
      <c r="C51" s="58" t="s">
        <v>325</v>
      </c>
      <c r="D51" s="78" t="s">
        <v>325</v>
      </c>
      <c r="E51" s="58" t="s">
        <v>325</v>
      </c>
      <c r="F51" s="59" t="s">
        <v>325</v>
      </c>
      <c r="G51" s="59" t="s">
        <v>325</v>
      </c>
      <c r="H51" s="59" t="s">
        <v>325</v>
      </c>
      <c r="I51" s="59" t="s">
        <v>325</v>
      </c>
      <c r="J51" s="59" t="s">
        <v>285</v>
      </c>
      <c r="K51" s="59" t="s">
        <v>285</v>
      </c>
      <c r="L51" s="60" t="s">
        <v>285</v>
      </c>
      <c r="M51" s="59" t="s">
        <v>285</v>
      </c>
      <c r="N51" s="58" t="s">
        <v>285</v>
      </c>
    </row>
    <row r="52" spans="1:14" ht="13.8" thickBot="1" x14ac:dyDescent="0.35">
      <c r="A52" s="864"/>
      <c r="B52" s="865"/>
      <c r="C52" s="61" t="s">
        <v>325</v>
      </c>
      <c r="D52" s="61" t="s">
        <v>325</v>
      </c>
      <c r="E52" s="61" t="s">
        <v>325</v>
      </c>
      <c r="F52" s="62" t="s">
        <v>325</v>
      </c>
      <c r="G52" s="62" t="s">
        <v>325</v>
      </c>
      <c r="H52" s="62" t="s">
        <v>325</v>
      </c>
      <c r="I52" s="62" t="s">
        <v>325</v>
      </c>
      <c r="J52" s="62" t="s">
        <v>325</v>
      </c>
      <c r="K52" s="63" t="s">
        <v>325</v>
      </c>
      <c r="L52" s="63" t="s">
        <v>325</v>
      </c>
      <c r="M52" s="63" t="s">
        <v>325</v>
      </c>
      <c r="N52" s="61" t="s">
        <v>325</v>
      </c>
    </row>
    <row r="53" spans="1:14" x14ac:dyDescent="0.3">
      <c r="A53" s="862">
        <v>4</v>
      </c>
      <c r="B53" s="863"/>
      <c r="C53" s="58"/>
      <c r="D53" s="58"/>
      <c r="E53" s="58"/>
      <c r="F53" s="59"/>
      <c r="G53" s="59"/>
      <c r="H53" s="59"/>
      <c r="I53" s="59"/>
      <c r="J53" s="59"/>
      <c r="K53" s="59"/>
      <c r="L53" s="59"/>
      <c r="M53" s="59"/>
      <c r="N53" s="58"/>
    </row>
    <row r="54" spans="1:14" ht="13.8" thickBot="1" x14ac:dyDescent="0.35">
      <c r="A54" s="864"/>
      <c r="B54" s="865"/>
      <c r="C54" s="61"/>
      <c r="D54" s="61"/>
      <c r="E54" s="61"/>
      <c r="F54" s="62"/>
      <c r="G54" s="62"/>
      <c r="H54" s="62"/>
      <c r="I54" s="62"/>
      <c r="J54" s="62"/>
      <c r="K54" s="62"/>
      <c r="L54" s="61"/>
      <c r="M54" s="61"/>
      <c r="N54" s="64"/>
    </row>
    <row r="55" spans="1:14" x14ac:dyDescent="0.3">
      <c r="A55" s="862">
        <v>5</v>
      </c>
      <c r="B55" s="863"/>
      <c r="C55" s="58"/>
      <c r="D55" s="58"/>
      <c r="E55" s="58"/>
      <c r="F55" s="59"/>
      <c r="G55" s="59"/>
      <c r="H55" s="59"/>
      <c r="I55" s="59"/>
      <c r="J55" s="59"/>
      <c r="K55" s="59"/>
      <c r="L55" s="58"/>
      <c r="M55" s="285"/>
      <c r="N55" s="285"/>
    </row>
    <row r="56" spans="1:14" ht="13.8" thickBot="1" x14ac:dyDescent="0.35">
      <c r="A56" s="864"/>
      <c r="B56" s="865"/>
      <c r="C56" s="61"/>
      <c r="D56" s="61"/>
      <c r="E56" s="61"/>
      <c r="F56" s="62"/>
      <c r="G56" s="62"/>
      <c r="H56" s="62"/>
      <c r="I56" s="62"/>
      <c r="J56" s="62"/>
      <c r="K56" s="62"/>
      <c r="L56" s="61"/>
      <c r="M56" s="61"/>
      <c r="N56" s="64"/>
    </row>
    <row r="57" spans="1:14" x14ac:dyDescent="0.3">
      <c r="A57" s="862">
        <v>6</v>
      </c>
      <c r="B57" s="863"/>
      <c r="C57" s="58"/>
      <c r="D57" s="58"/>
      <c r="E57" s="58"/>
      <c r="F57" s="59"/>
      <c r="G57" s="59"/>
      <c r="H57" s="59"/>
      <c r="I57" s="59"/>
      <c r="J57" s="59"/>
      <c r="K57" s="59"/>
      <c r="L57" s="58"/>
      <c r="M57" s="58"/>
      <c r="N57" s="58"/>
    </row>
    <row r="58" spans="1:14" ht="13.8" thickBot="1" x14ac:dyDescent="0.35">
      <c r="A58" s="864"/>
      <c r="B58" s="865"/>
      <c r="C58" s="61"/>
      <c r="D58" s="61"/>
      <c r="E58" s="61"/>
      <c r="F58" s="62"/>
      <c r="G58" s="62"/>
      <c r="H58" s="62"/>
      <c r="I58" s="62"/>
      <c r="J58" s="62"/>
      <c r="K58" s="62"/>
      <c r="L58" s="61"/>
      <c r="M58" s="61"/>
      <c r="N58" s="61"/>
    </row>
    <row r="59" spans="1:14" x14ac:dyDescent="0.3">
      <c r="A59" s="862">
        <v>7</v>
      </c>
      <c r="B59" s="863"/>
      <c r="C59" s="58"/>
      <c r="D59" s="58"/>
      <c r="E59" s="58"/>
      <c r="F59" s="59"/>
      <c r="G59" s="59"/>
      <c r="H59" s="59"/>
      <c r="I59" s="59"/>
      <c r="J59" s="59"/>
      <c r="K59" s="59"/>
      <c r="L59" s="58"/>
      <c r="M59" s="58"/>
      <c r="N59" s="58"/>
    </row>
    <row r="60" spans="1:14" ht="10.5" customHeight="1" thickBot="1" x14ac:dyDescent="0.35">
      <c r="A60" s="864"/>
      <c r="B60" s="865"/>
      <c r="C60" s="61"/>
      <c r="D60" s="61"/>
      <c r="E60" s="61"/>
      <c r="F60" s="62"/>
      <c r="G60" s="62"/>
      <c r="H60" s="62"/>
      <c r="I60" s="62"/>
      <c r="J60" s="62"/>
      <c r="K60" s="62"/>
      <c r="L60" s="61"/>
      <c r="M60" s="61"/>
      <c r="N60" s="61"/>
    </row>
    <row r="61" spans="1:14" ht="1.5" hidden="1" customHeight="1" x14ac:dyDescent="0.3">
      <c r="A61" s="862">
        <v>8</v>
      </c>
      <c r="B61" s="863"/>
      <c r="C61" s="58"/>
      <c r="D61" s="58"/>
      <c r="E61" s="58"/>
      <c r="F61" s="59"/>
      <c r="G61" s="59"/>
      <c r="H61" s="59"/>
      <c r="I61" s="59"/>
      <c r="J61" s="59"/>
      <c r="K61" s="59"/>
      <c r="L61" s="58"/>
      <c r="M61" s="58"/>
      <c r="N61" s="65"/>
    </row>
    <row r="62" spans="1:14" ht="13.95" hidden="1" thickBot="1" x14ac:dyDescent="0.35">
      <c r="A62" s="864"/>
      <c r="B62" s="865"/>
      <c r="C62" s="61"/>
      <c r="D62" s="61"/>
      <c r="E62" s="61"/>
      <c r="F62" s="62"/>
      <c r="G62" s="62"/>
      <c r="H62" s="62"/>
      <c r="I62" s="62"/>
      <c r="J62" s="62"/>
      <c r="K62" s="62"/>
      <c r="L62" s="61"/>
      <c r="M62" s="61"/>
      <c r="N62" s="61"/>
    </row>
    <row r="63" spans="1:14" hidden="1" x14ac:dyDescent="0.3">
      <c r="A63" s="862">
        <v>9</v>
      </c>
      <c r="B63" s="863"/>
      <c r="C63" s="58"/>
      <c r="D63" s="58"/>
      <c r="E63" s="58"/>
      <c r="F63" s="59"/>
      <c r="G63" s="59"/>
      <c r="H63" s="59"/>
      <c r="I63" s="59"/>
      <c r="J63" s="59"/>
      <c r="K63" s="59"/>
      <c r="L63" s="58"/>
      <c r="M63" s="58"/>
      <c r="N63" s="58"/>
    </row>
    <row r="64" spans="1:14" ht="13.95" hidden="1" thickBot="1" x14ac:dyDescent="0.35">
      <c r="A64" s="864"/>
      <c r="B64" s="865"/>
      <c r="C64" s="61"/>
      <c r="D64" s="61"/>
      <c r="E64" s="61"/>
      <c r="F64" s="62"/>
      <c r="G64" s="62"/>
      <c r="H64" s="62"/>
      <c r="I64" s="62"/>
      <c r="J64" s="62"/>
      <c r="K64" s="62"/>
      <c r="L64" s="61"/>
      <c r="M64" s="61"/>
      <c r="N64" s="61"/>
    </row>
    <row r="65" spans="1:14" hidden="1" x14ac:dyDescent="0.3">
      <c r="A65" s="862">
        <v>10</v>
      </c>
      <c r="B65" s="863"/>
      <c r="C65" s="58"/>
      <c r="D65" s="58"/>
      <c r="E65" s="58"/>
      <c r="F65" s="59"/>
      <c r="G65" s="59"/>
      <c r="H65" s="59"/>
      <c r="I65" s="59"/>
      <c r="J65" s="59"/>
      <c r="K65" s="59"/>
      <c r="L65" s="58"/>
      <c r="M65" s="58"/>
      <c r="N65" s="58"/>
    </row>
    <row r="66" spans="1:14" ht="13.95" hidden="1" thickBot="1" x14ac:dyDescent="0.35">
      <c r="A66" s="864"/>
      <c r="B66" s="865"/>
      <c r="C66" s="61"/>
      <c r="D66" s="61"/>
      <c r="E66" s="61"/>
      <c r="F66" s="61"/>
      <c r="G66" s="61"/>
      <c r="H66" s="61"/>
      <c r="I66" s="61"/>
      <c r="J66" s="62"/>
      <c r="K66" s="62"/>
      <c r="L66" s="61"/>
      <c r="M66" s="61"/>
      <c r="N66" s="61"/>
    </row>
    <row r="67" spans="1:14" x14ac:dyDescent="0.3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</row>
    <row r="68" spans="1:14" x14ac:dyDescent="0.3">
      <c r="A68" s="824" t="s">
        <v>308</v>
      </c>
      <c r="B68" s="825"/>
      <c r="C68" s="825"/>
      <c r="D68" s="825"/>
      <c r="E68" s="825"/>
      <c r="F68" s="825"/>
      <c r="G68" s="825"/>
      <c r="H68" s="825"/>
      <c r="I68" s="825"/>
      <c r="J68" s="825"/>
      <c r="K68" s="825"/>
      <c r="L68" s="825"/>
      <c r="M68" s="825"/>
      <c r="N68" s="826"/>
    </row>
    <row r="69" spans="1:14" ht="31.5" customHeight="1" x14ac:dyDescent="0.3">
      <c r="A69" s="67" t="s">
        <v>309</v>
      </c>
      <c r="B69" s="856" t="s">
        <v>310</v>
      </c>
      <c r="C69" s="857"/>
      <c r="D69" s="857"/>
      <c r="E69" s="857"/>
      <c r="F69" s="858"/>
      <c r="G69" s="859" t="s">
        <v>352</v>
      </c>
      <c r="H69" s="860"/>
      <c r="I69" s="860" t="s">
        <v>311</v>
      </c>
      <c r="J69" s="860"/>
      <c r="K69" s="860" t="s">
        <v>312</v>
      </c>
      <c r="L69" s="860"/>
      <c r="M69" s="861" t="s">
        <v>313</v>
      </c>
      <c r="N69" s="861"/>
    </row>
    <row r="70" spans="1:14" x14ac:dyDescent="0.3">
      <c r="A70" s="281" t="s">
        <v>419</v>
      </c>
      <c r="B70" s="840" t="s">
        <v>420</v>
      </c>
      <c r="C70" s="841"/>
      <c r="D70" s="841"/>
      <c r="E70" s="841"/>
      <c r="F70" s="842"/>
      <c r="G70" s="843">
        <v>100</v>
      </c>
      <c r="H70" s="844"/>
      <c r="I70" s="845"/>
      <c r="J70" s="846"/>
      <c r="K70" s="845">
        <v>23</v>
      </c>
      <c r="L70" s="846"/>
      <c r="M70" s="848"/>
      <c r="N70" s="848"/>
    </row>
    <row r="71" spans="1:14" x14ac:dyDescent="0.3">
      <c r="A71" s="281" t="s">
        <v>421</v>
      </c>
      <c r="B71" s="840" t="s">
        <v>422</v>
      </c>
      <c r="C71" s="841"/>
      <c r="D71" s="841"/>
      <c r="E71" s="841"/>
      <c r="F71" s="842"/>
      <c r="G71" s="854"/>
      <c r="H71" s="844"/>
      <c r="I71" s="845"/>
      <c r="J71" s="846"/>
      <c r="K71" s="845"/>
      <c r="L71" s="846"/>
      <c r="M71" s="848"/>
      <c r="N71" s="848"/>
    </row>
    <row r="72" spans="1:14" ht="10.5" customHeight="1" x14ac:dyDescent="0.3">
      <c r="A72" s="281" t="s">
        <v>421</v>
      </c>
      <c r="B72" s="840" t="s">
        <v>423</v>
      </c>
      <c r="C72" s="841"/>
      <c r="D72" s="841"/>
      <c r="E72" s="841"/>
      <c r="F72" s="842"/>
      <c r="G72" s="854"/>
      <c r="H72" s="844"/>
      <c r="I72" s="845"/>
      <c r="J72" s="846"/>
      <c r="K72" s="845"/>
      <c r="L72" s="846"/>
      <c r="M72" s="848"/>
      <c r="N72" s="848"/>
    </row>
    <row r="73" spans="1:14" hidden="1" x14ac:dyDescent="0.3">
      <c r="A73" s="281"/>
      <c r="B73" s="855"/>
      <c r="C73" s="852"/>
      <c r="D73" s="852"/>
      <c r="E73" s="852"/>
      <c r="F73" s="853"/>
      <c r="G73" s="854"/>
      <c r="H73" s="844"/>
      <c r="I73" s="846"/>
      <c r="J73" s="846"/>
      <c r="K73" s="846"/>
      <c r="L73" s="846"/>
      <c r="M73" s="848"/>
      <c r="N73" s="848"/>
    </row>
    <row r="74" spans="1:14" hidden="1" x14ac:dyDescent="0.3">
      <c r="A74" s="68"/>
      <c r="B74" s="851"/>
      <c r="C74" s="852"/>
      <c r="D74" s="852"/>
      <c r="E74" s="852"/>
      <c r="F74" s="853"/>
      <c r="G74" s="854"/>
      <c r="H74" s="844"/>
      <c r="I74" s="846"/>
      <c r="J74" s="846"/>
      <c r="K74" s="846"/>
      <c r="L74" s="846"/>
      <c r="M74" s="848"/>
      <c r="N74" s="848"/>
    </row>
    <row r="75" spans="1:14" hidden="1" x14ac:dyDescent="0.3">
      <c r="A75" s="68"/>
      <c r="B75" s="851"/>
      <c r="C75" s="852"/>
      <c r="D75" s="852"/>
      <c r="E75" s="852"/>
      <c r="F75" s="853"/>
      <c r="G75" s="854"/>
      <c r="H75" s="844"/>
      <c r="I75" s="846"/>
      <c r="J75" s="846"/>
      <c r="K75" s="846"/>
      <c r="L75" s="846"/>
      <c r="M75" s="848"/>
      <c r="N75" s="848"/>
    </row>
    <row r="76" spans="1:14" ht="12" customHeight="1" x14ac:dyDescent="0.3">
      <c r="A76" s="79" t="s">
        <v>424</v>
      </c>
      <c r="B76" s="840" t="s">
        <v>425</v>
      </c>
      <c r="C76" s="841"/>
      <c r="D76" s="841"/>
      <c r="E76" s="841"/>
      <c r="F76" s="842"/>
      <c r="G76" s="843"/>
      <c r="H76" s="844"/>
      <c r="I76" s="845"/>
      <c r="J76" s="846"/>
      <c r="K76" s="846"/>
      <c r="L76" s="846"/>
      <c r="M76" s="847"/>
      <c r="N76" s="848"/>
    </row>
    <row r="77" spans="1:14" ht="16.5" customHeight="1" x14ac:dyDescent="0.3">
      <c r="A77" s="69">
        <f>COUNTA(B70:F76)</f>
        <v>4</v>
      </c>
      <c r="B77" s="849" t="s">
        <v>314</v>
      </c>
      <c r="C77" s="849"/>
      <c r="D77" s="849"/>
      <c r="E77" s="849"/>
      <c r="F77" s="849"/>
      <c r="G77" s="849"/>
      <c r="H77" s="849"/>
      <c r="I77" s="849"/>
      <c r="J77" s="849"/>
      <c r="K77" s="849"/>
      <c r="L77" s="850"/>
      <c r="M77" s="806">
        <f>SUM(M70:N72)</f>
        <v>0</v>
      </c>
      <c r="N77" s="806"/>
    </row>
    <row r="78" spans="1:14" x14ac:dyDescent="0.3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</row>
    <row r="79" spans="1:14" x14ac:dyDescent="0.3">
      <c r="A79" s="824" t="s">
        <v>315</v>
      </c>
      <c r="B79" s="825"/>
      <c r="C79" s="825"/>
      <c r="D79" s="825"/>
      <c r="E79" s="825"/>
      <c r="F79" s="825"/>
      <c r="G79" s="825"/>
      <c r="H79" s="825"/>
      <c r="I79" s="825"/>
      <c r="J79" s="825"/>
      <c r="K79" s="825"/>
      <c r="L79" s="825"/>
      <c r="M79" s="825"/>
      <c r="N79" s="826"/>
    </row>
    <row r="80" spans="1:14" x14ac:dyDescent="0.3">
      <c r="A80" s="827" t="s">
        <v>316</v>
      </c>
      <c r="B80" s="828"/>
      <c r="C80" s="828"/>
      <c r="D80" s="829"/>
      <c r="E80" s="827" t="s">
        <v>119</v>
      </c>
      <c r="F80" s="828"/>
      <c r="G80" s="828"/>
      <c r="H80" s="828"/>
      <c r="I80" s="828"/>
      <c r="J80" s="828"/>
      <c r="K80" s="828"/>
      <c r="L80" s="828"/>
      <c r="M80" s="802" t="s">
        <v>317</v>
      </c>
      <c r="N80" s="804"/>
    </row>
    <row r="81" spans="1:14" ht="12.75" customHeight="1" x14ac:dyDescent="0.3">
      <c r="A81" s="830"/>
      <c r="B81" s="831"/>
      <c r="C81" s="831"/>
      <c r="D81" s="832"/>
      <c r="E81" s="830"/>
      <c r="F81" s="831"/>
      <c r="G81" s="831"/>
      <c r="H81" s="831"/>
      <c r="I81" s="831"/>
      <c r="J81" s="831"/>
      <c r="K81" s="831"/>
      <c r="L81" s="832"/>
      <c r="M81" s="836"/>
      <c r="N81" s="837"/>
    </row>
    <row r="82" spans="1:14" x14ac:dyDescent="0.3">
      <c r="A82" s="833"/>
      <c r="B82" s="834"/>
      <c r="C82" s="834"/>
      <c r="D82" s="835"/>
      <c r="E82" s="833"/>
      <c r="F82" s="834"/>
      <c r="G82" s="834"/>
      <c r="H82" s="834"/>
      <c r="I82" s="834"/>
      <c r="J82" s="834"/>
      <c r="K82" s="834"/>
      <c r="L82" s="835"/>
      <c r="M82" s="838"/>
      <c r="N82" s="839"/>
    </row>
    <row r="83" spans="1:14" x14ac:dyDescent="0.3">
      <c r="A83" s="814"/>
      <c r="B83" s="815"/>
      <c r="C83" s="815"/>
      <c r="D83" s="816"/>
      <c r="E83" s="814"/>
      <c r="F83" s="815"/>
      <c r="G83" s="815"/>
      <c r="H83" s="815"/>
      <c r="I83" s="815"/>
      <c r="J83" s="815"/>
      <c r="K83" s="815"/>
      <c r="L83" s="815"/>
      <c r="M83" s="820"/>
      <c r="N83" s="821"/>
    </row>
    <row r="84" spans="1:14" x14ac:dyDescent="0.3">
      <c r="A84" s="817"/>
      <c r="B84" s="818"/>
      <c r="C84" s="818"/>
      <c r="D84" s="819"/>
      <c r="E84" s="817"/>
      <c r="F84" s="818"/>
      <c r="G84" s="818"/>
      <c r="H84" s="818"/>
      <c r="I84" s="818"/>
      <c r="J84" s="818"/>
      <c r="K84" s="818"/>
      <c r="L84" s="818"/>
      <c r="M84" s="822"/>
      <c r="N84" s="823"/>
    </row>
    <row r="85" spans="1:14" x14ac:dyDescent="0.3">
      <c r="A85" s="814"/>
      <c r="B85" s="815"/>
      <c r="C85" s="815"/>
      <c r="D85" s="816"/>
      <c r="E85" s="814"/>
      <c r="F85" s="815"/>
      <c r="G85" s="815"/>
      <c r="H85" s="815"/>
      <c r="I85" s="815"/>
      <c r="J85" s="815"/>
      <c r="K85" s="815"/>
      <c r="L85" s="815"/>
      <c r="M85" s="820"/>
      <c r="N85" s="821"/>
    </row>
    <row r="86" spans="1:14" x14ac:dyDescent="0.3">
      <c r="A86" s="817"/>
      <c r="B86" s="818"/>
      <c r="C86" s="818"/>
      <c r="D86" s="819"/>
      <c r="E86" s="817"/>
      <c r="F86" s="818"/>
      <c r="G86" s="818"/>
      <c r="H86" s="818"/>
      <c r="I86" s="818"/>
      <c r="J86" s="818"/>
      <c r="K86" s="818"/>
      <c r="L86" s="818"/>
      <c r="M86" s="822"/>
      <c r="N86" s="823"/>
    </row>
    <row r="87" spans="1:14" x14ac:dyDescent="0.3">
      <c r="A87" s="802" t="s">
        <v>318</v>
      </c>
      <c r="B87" s="803"/>
      <c r="C87" s="803"/>
      <c r="D87" s="803"/>
      <c r="E87" s="803"/>
      <c r="F87" s="803"/>
      <c r="G87" s="803"/>
      <c r="H87" s="803"/>
      <c r="I87" s="803"/>
      <c r="J87" s="803"/>
      <c r="K87" s="803"/>
      <c r="L87" s="804"/>
      <c r="M87" s="805">
        <f>M77+M81</f>
        <v>0</v>
      </c>
      <c r="N87" s="806"/>
    </row>
    <row r="65405" spans="247:251" x14ac:dyDescent="0.3">
      <c r="IM65405" s="52" t="s">
        <v>319</v>
      </c>
      <c r="IN65405" s="52" t="s">
        <v>320</v>
      </c>
      <c r="IO65405" s="52" t="s">
        <v>321</v>
      </c>
      <c r="IP65405" s="52" t="s">
        <v>322</v>
      </c>
      <c r="IQ65405" s="52" t="s">
        <v>323</v>
      </c>
    </row>
    <row r="65406" spans="247:251" x14ac:dyDescent="0.3">
      <c r="IM65406" s="52" t="e">
        <f>#REF!&amp;$C$9</f>
        <v>#REF!</v>
      </c>
      <c r="IN65406" s="52" t="e">
        <f>#REF!</f>
        <v>#REF!</v>
      </c>
      <c r="IO65406" s="52" t="e">
        <f>#REF!&amp;" - "&amp;#REF!&amp;" - "&amp;$B$27&amp;" - "&amp;$I$29&amp;" - "&amp;#REF!&amp;" - "&amp;#REF!&amp;" - "&amp;#REF!&amp;" - "&amp;#REF!</f>
        <v>#REF!</v>
      </c>
      <c r="IP65406" s="52" t="e">
        <f>$A$32&amp;": "&amp;$I$32&amp;" - "&amp;#REF!&amp;": "&amp;#REF!&amp;" - "&amp;#REF!&amp;": "&amp;#REF!&amp;" - "&amp;#REF!&amp;": "&amp;#REF!&amp;" - "&amp;#REF!&amp;": "&amp;#REF!&amp;" - "&amp;#REF!&amp;": "&amp;#REF!&amp;" - "&amp;$A$34&amp;": "&amp;$I$34&amp;" - "&amp;$A$35&amp;": "&amp;$I$35&amp;" - "&amp;$A$36&amp;": "&amp;$I$36&amp;" - "&amp;#REF!&amp;": "&amp;#REF!&amp;" - "&amp;#REF!&amp;": "&amp;#REF!&amp;" - "&amp;#REF!&amp;": "&amp;#REF!&amp;" - "&amp;#REF!&amp;": "&amp;#REF!</f>
        <v>#REF!</v>
      </c>
      <c r="IQ65406" s="52" t="e">
        <f>#REF!</f>
        <v>#REF!</v>
      </c>
    </row>
  </sheetData>
  <mergeCells count="159">
    <mergeCell ref="A1:N1"/>
    <mergeCell ref="A3:D3"/>
    <mergeCell ref="E3:H3"/>
    <mergeCell ref="I3:N3"/>
    <mergeCell ref="A4:D5"/>
    <mergeCell ref="E4:H5"/>
    <mergeCell ref="I4:N5"/>
    <mergeCell ref="A8:D8"/>
    <mergeCell ref="E8:H8"/>
    <mergeCell ref="I8:J8"/>
    <mergeCell ref="K8:L8"/>
    <mergeCell ref="M8:N8"/>
    <mergeCell ref="A9:B9"/>
    <mergeCell ref="C9:N9"/>
    <mergeCell ref="A6:D7"/>
    <mergeCell ref="E6:H7"/>
    <mergeCell ref="I6:N6"/>
    <mergeCell ref="I7:J7"/>
    <mergeCell ref="K7:L7"/>
    <mergeCell ref="M7:N7"/>
    <mergeCell ref="I26:N26"/>
    <mergeCell ref="B26:G26"/>
    <mergeCell ref="I28:N28"/>
    <mergeCell ref="A10:B10"/>
    <mergeCell ref="C10:N10"/>
    <mergeCell ref="A11:B23"/>
    <mergeCell ref="A24:N24"/>
    <mergeCell ref="B25:G25"/>
    <mergeCell ref="I25:N25"/>
    <mergeCell ref="B28:G28"/>
    <mergeCell ref="A32:H32"/>
    <mergeCell ref="I32:J32"/>
    <mergeCell ref="K32:L32"/>
    <mergeCell ref="M32:N32"/>
    <mergeCell ref="B27:G27"/>
    <mergeCell ref="I29:N29"/>
    <mergeCell ref="A30:N30"/>
    <mergeCell ref="A31:H31"/>
    <mergeCell ref="I31:J31"/>
    <mergeCell ref="K31:L31"/>
    <mergeCell ref="M31:N31"/>
    <mergeCell ref="B29:G29"/>
    <mergeCell ref="I27:N27"/>
    <mergeCell ref="A34:H34"/>
    <mergeCell ref="I34:J34"/>
    <mergeCell ref="K34:L34"/>
    <mergeCell ref="M34:N34"/>
    <mergeCell ref="A37:H37"/>
    <mergeCell ref="I33:J33"/>
    <mergeCell ref="K33:L33"/>
    <mergeCell ref="M33:N33"/>
    <mergeCell ref="A36:H36"/>
    <mergeCell ref="I36:J36"/>
    <mergeCell ref="K36:L36"/>
    <mergeCell ref="M36:N36"/>
    <mergeCell ref="A35:H35"/>
    <mergeCell ref="I35:J35"/>
    <mergeCell ref="K35:L35"/>
    <mergeCell ref="M35:N35"/>
    <mergeCell ref="A33:H33"/>
    <mergeCell ref="A38:H38"/>
    <mergeCell ref="I38:J38"/>
    <mergeCell ref="K38:L38"/>
    <mergeCell ref="M38:N38"/>
    <mergeCell ref="I37:J37"/>
    <mergeCell ref="K37:L37"/>
    <mergeCell ref="M37:N37"/>
    <mergeCell ref="A40:H40"/>
    <mergeCell ref="I40:J40"/>
    <mergeCell ref="K40:L40"/>
    <mergeCell ref="M40:N40"/>
    <mergeCell ref="A39:H39"/>
    <mergeCell ref="I39:J39"/>
    <mergeCell ref="K39:L39"/>
    <mergeCell ref="M39:N39"/>
    <mergeCell ref="A42:H42"/>
    <mergeCell ref="I42:J42"/>
    <mergeCell ref="K42:L42"/>
    <mergeCell ref="M42:N42"/>
    <mergeCell ref="A41:H41"/>
    <mergeCell ref="I41:J41"/>
    <mergeCell ref="K41:L41"/>
    <mergeCell ref="M41:N41"/>
    <mergeCell ref="A45:N45"/>
    <mergeCell ref="A46:B46"/>
    <mergeCell ref="A47:B48"/>
    <mergeCell ref="A49:B50"/>
    <mergeCell ref="A51:B52"/>
    <mergeCell ref="A53:B54"/>
    <mergeCell ref="A43:H43"/>
    <mergeCell ref="I43:J43"/>
    <mergeCell ref="K43:L43"/>
    <mergeCell ref="M43:N43"/>
    <mergeCell ref="A68:N68"/>
    <mergeCell ref="B69:F69"/>
    <mergeCell ref="G69:H69"/>
    <mergeCell ref="I69:J69"/>
    <mergeCell ref="K69:L69"/>
    <mergeCell ref="M69:N69"/>
    <mergeCell ref="A55:B56"/>
    <mergeCell ref="A57:B58"/>
    <mergeCell ref="A59:B60"/>
    <mergeCell ref="A61:B62"/>
    <mergeCell ref="A63:B64"/>
    <mergeCell ref="A65:B66"/>
    <mergeCell ref="B70:F70"/>
    <mergeCell ref="G70:H70"/>
    <mergeCell ref="I70:J70"/>
    <mergeCell ref="K70:L70"/>
    <mergeCell ref="M70:N70"/>
    <mergeCell ref="B71:F71"/>
    <mergeCell ref="G71:H71"/>
    <mergeCell ref="I71:J71"/>
    <mergeCell ref="K71:L71"/>
    <mergeCell ref="M71:N71"/>
    <mergeCell ref="B72:F72"/>
    <mergeCell ref="G72:H72"/>
    <mergeCell ref="I72:J72"/>
    <mergeCell ref="K72:L72"/>
    <mergeCell ref="M72:N72"/>
    <mergeCell ref="B73:F73"/>
    <mergeCell ref="G73:H73"/>
    <mergeCell ref="I73:J73"/>
    <mergeCell ref="K73:L73"/>
    <mergeCell ref="M73:N73"/>
    <mergeCell ref="B74:F74"/>
    <mergeCell ref="G74:H74"/>
    <mergeCell ref="I74:J74"/>
    <mergeCell ref="K74:L74"/>
    <mergeCell ref="M74:N74"/>
    <mergeCell ref="B75:F75"/>
    <mergeCell ref="G75:H75"/>
    <mergeCell ref="I75:J75"/>
    <mergeCell ref="K75:L75"/>
    <mergeCell ref="M75:N75"/>
    <mergeCell ref="A87:L87"/>
    <mergeCell ref="M87:N87"/>
    <mergeCell ref="A2:N2"/>
    <mergeCell ref="C11:N18"/>
    <mergeCell ref="A83:D84"/>
    <mergeCell ref="E83:L84"/>
    <mergeCell ref="M83:N84"/>
    <mergeCell ref="A85:D86"/>
    <mergeCell ref="E85:L86"/>
    <mergeCell ref="M85:N86"/>
    <mergeCell ref="A79:N79"/>
    <mergeCell ref="A80:D80"/>
    <mergeCell ref="E80:L80"/>
    <mergeCell ref="M80:N80"/>
    <mergeCell ref="A81:D82"/>
    <mergeCell ref="E81:L82"/>
    <mergeCell ref="M81:N82"/>
    <mergeCell ref="B76:F76"/>
    <mergeCell ref="G76:H76"/>
    <mergeCell ref="I76:J76"/>
    <mergeCell ref="K76:L76"/>
    <mergeCell ref="M76:N76"/>
    <mergeCell ref="B77:L77"/>
    <mergeCell ref="M77:N77"/>
  </mergeCells>
  <conditionalFormatting sqref="C49:N49 C51:N51 C53:N53 C61:N61 C55:M55 C59:N59 C57:N57 C63:N63 C65:N65 C47:N47">
    <cfRule type="cellIs" dxfId="6" priority="2" stopIfTrue="1" operator="equal">
      <formula>"x"</formula>
    </cfRule>
  </conditionalFormatting>
  <conditionalFormatting sqref="C50:N50 C52:N52 C54:N54 C62:N62 C60:N60 C56:N56 C58:N58 C64:N64 C66:N66 C48:N48">
    <cfRule type="cellIs" dxfId="5" priority="3" stopIfTrue="1" operator="equal">
      <formula>"x"</formula>
    </cfRule>
  </conditionalFormatting>
  <conditionalFormatting sqref="N55">
    <cfRule type="cellIs" dxfId="4" priority="1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47:N66"/>
  </dataValidations>
  <pageMargins left="0.7" right="0.7" top="0.75" bottom="0.75" header="0.3" footer="0.3"/>
  <pageSetup paperSize="9" scale="95" orientation="landscape" r:id="rId1"/>
  <rowBreaks count="2" manualBreakCount="2">
    <brk id="29" max="17" man="1"/>
    <brk id="67" max="17" man="1"/>
  </rowBreaks>
  <colBreaks count="1" manualBreakCount="1">
    <brk id="14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Q65410"/>
  <sheetViews>
    <sheetView topLeftCell="A54" zoomScale="110" zoomScaleNormal="110" zoomScaleSheetLayoutView="75" workbookViewId="0">
      <selection activeCell="P50" sqref="P50"/>
    </sheetView>
  </sheetViews>
  <sheetFormatPr defaultColWidth="9.109375" defaultRowHeight="13.2" x14ac:dyDescent="0.3"/>
  <cols>
    <col min="1" max="1" width="9.44140625" style="51" customWidth="1"/>
    <col min="2" max="2" width="11.33203125" style="51" customWidth="1"/>
    <col min="3" max="3" width="6.33203125" style="51" customWidth="1"/>
    <col min="4" max="9" width="6.5546875" style="51" customWidth="1"/>
    <col min="10" max="10" width="6.88671875" style="51" customWidth="1"/>
    <col min="11" max="11" width="6.5546875" style="51" customWidth="1"/>
    <col min="12" max="12" width="7" style="51" customWidth="1"/>
    <col min="13" max="13" width="6.5546875" style="51" customWidth="1"/>
    <col min="14" max="14" width="6.109375" style="51" customWidth="1"/>
    <col min="15" max="240" width="9.109375" style="51"/>
    <col min="241" max="241" width="14.109375" style="51" bestFit="1" customWidth="1"/>
    <col min="242" max="16384" width="9.109375" style="51"/>
  </cols>
  <sheetData>
    <row r="1" spans="1:19" s="55" customFormat="1" ht="18" customHeight="1" x14ac:dyDescent="0.3">
      <c r="A1" s="933" t="s">
        <v>355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  <c r="L1" s="933"/>
      <c r="M1" s="933"/>
      <c r="N1" s="933"/>
    </row>
    <row r="2" spans="1:19" s="280" customFormat="1" ht="26.25" customHeight="1" x14ac:dyDescent="0.3">
      <c r="A2" s="807" t="s">
        <v>400</v>
      </c>
      <c r="B2" s="807"/>
      <c r="C2" s="807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279"/>
      <c r="P2" s="279"/>
      <c r="Q2" s="279"/>
      <c r="R2" s="279"/>
      <c r="S2" s="279"/>
    </row>
    <row r="3" spans="1:19" s="53" customFormat="1" ht="44.25" customHeight="1" x14ac:dyDescent="0.25">
      <c r="A3" s="934" t="s">
        <v>356</v>
      </c>
      <c r="B3" s="935"/>
      <c r="C3" s="935"/>
      <c r="D3" s="936"/>
      <c r="E3" s="937" t="s">
        <v>414</v>
      </c>
      <c r="F3" s="938"/>
      <c r="G3" s="938"/>
      <c r="H3" s="939"/>
      <c r="I3" s="940" t="s">
        <v>350</v>
      </c>
      <c r="J3" s="941"/>
      <c r="K3" s="941"/>
      <c r="L3" s="941"/>
      <c r="M3" s="941"/>
      <c r="N3" s="942"/>
    </row>
    <row r="4" spans="1:19" s="53" customFormat="1" ht="12.75" customHeight="1" x14ac:dyDescent="0.3">
      <c r="A4" s="943" t="s">
        <v>357</v>
      </c>
      <c r="B4" s="944"/>
      <c r="C4" s="944"/>
      <c r="D4" s="945"/>
      <c r="E4" s="949"/>
      <c r="F4" s="950"/>
      <c r="G4" s="950"/>
      <c r="H4" s="950"/>
      <c r="I4" s="951" t="s">
        <v>349</v>
      </c>
      <c r="J4" s="952"/>
      <c r="K4" s="952"/>
      <c r="L4" s="953"/>
      <c r="M4" s="953"/>
      <c r="N4" s="954"/>
    </row>
    <row r="5" spans="1:19" s="53" customFormat="1" ht="21.75" customHeight="1" x14ac:dyDescent="0.3">
      <c r="A5" s="946"/>
      <c r="B5" s="947"/>
      <c r="C5" s="947"/>
      <c r="D5" s="948"/>
      <c r="E5" s="950"/>
      <c r="F5" s="950"/>
      <c r="G5" s="950"/>
      <c r="H5" s="950"/>
      <c r="I5" s="955"/>
      <c r="J5" s="956"/>
      <c r="K5" s="956"/>
      <c r="L5" s="956"/>
      <c r="M5" s="956"/>
      <c r="N5" s="957"/>
    </row>
    <row r="6" spans="1:19" s="53" customFormat="1" ht="21.75" customHeight="1" x14ac:dyDescent="0.3">
      <c r="A6" s="919" t="s">
        <v>282</v>
      </c>
      <c r="B6" s="920"/>
      <c r="C6" s="920"/>
      <c r="D6" s="921"/>
      <c r="E6" s="971" t="s">
        <v>397</v>
      </c>
      <c r="F6" s="971"/>
      <c r="G6" s="971"/>
      <c r="H6" s="972"/>
      <c r="I6" s="929" t="s">
        <v>283</v>
      </c>
      <c r="J6" s="929"/>
      <c r="K6" s="929"/>
      <c r="L6" s="929"/>
      <c r="M6" s="929"/>
      <c r="N6" s="929"/>
    </row>
    <row r="7" spans="1:19" s="53" customFormat="1" ht="27" customHeight="1" x14ac:dyDescent="0.3">
      <c r="A7" s="922"/>
      <c r="B7" s="923"/>
      <c r="C7" s="923"/>
      <c r="D7" s="924"/>
      <c r="E7" s="973"/>
      <c r="F7" s="973"/>
      <c r="G7" s="973"/>
      <c r="H7" s="974"/>
      <c r="I7" s="930">
        <v>2019</v>
      </c>
      <c r="J7" s="931"/>
      <c r="K7" s="932">
        <v>2020</v>
      </c>
      <c r="L7" s="932"/>
      <c r="M7" s="932">
        <v>2021</v>
      </c>
      <c r="N7" s="932"/>
    </row>
    <row r="8" spans="1:19" s="53" customFormat="1" ht="31.5" customHeight="1" x14ac:dyDescent="0.3">
      <c r="A8" s="958" t="s">
        <v>284</v>
      </c>
      <c r="B8" s="959"/>
      <c r="C8" s="959"/>
      <c r="D8" s="960"/>
      <c r="E8" s="961" t="s">
        <v>381</v>
      </c>
      <c r="F8" s="962"/>
      <c r="G8" s="962"/>
      <c r="H8" s="963"/>
      <c r="I8" s="964" t="s">
        <v>285</v>
      </c>
      <c r="J8" s="965"/>
      <c r="K8" s="966" t="s">
        <v>285</v>
      </c>
      <c r="L8" s="966"/>
      <c r="M8" s="966" t="s">
        <v>285</v>
      </c>
      <c r="N8" s="966"/>
    </row>
    <row r="9" spans="1:19" ht="45.75" customHeight="1" x14ac:dyDescent="0.25">
      <c r="A9" s="975" t="s">
        <v>286</v>
      </c>
      <c r="B9" s="976"/>
      <c r="C9" s="895" t="s">
        <v>382</v>
      </c>
      <c r="D9" s="917"/>
      <c r="E9" s="917"/>
      <c r="F9" s="917"/>
      <c r="G9" s="917"/>
      <c r="H9" s="917"/>
      <c r="I9" s="917"/>
      <c r="J9" s="917"/>
      <c r="K9" s="917"/>
      <c r="L9" s="917"/>
      <c r="M9" s="917"/>
      <c r="N9" s="918"/>
    </row>
    <row r="10" spans="1:19" ht="38.25" hidden="1" customHeight="1" x14ac:dyDescent="0.3">
      <c r="A10" s="893"/>
      <c r="B10" s="894"/>
      <c r="C10" s="895"/>
      <c r="D10" s="896"/>
      <c r="E10" s="896"/>
      <c r="F10" s="896"/>
      <c r="G10" s="896"/>
      <c r="H10" s="896"/>
      <c r="I10" s="896"/>
      <c r="J10" s="896"/>
      <c r="K10" s="896"/>
      <c r="L10" s="896"/>
      <c r="M10" s="896"/>
      <c r="N10" s="897"/>
    </row>
    <row r="11" spans="1:19" ht="27.75" customHeight="1" x14ac:dyDescent="0.3">
      <c r="A11" s="898" t="s">
        <v>287</v>
      </c>
      <c r="B11" s="899"/>
      <c r="C11" s="808" t="s">
        <v>399</v>
      </c>
      <c r="D11" s="809"/>
      <c r="E11" s="809"/>
      <c r="F11" s="809"/>
      <c r="G11" s="809"/>
      <c r="H11" s="809"/>
      <c r="I11" s="809"/>
      <c r="J11" s="809"/>
      <c r="K11" s="809"/>
      <c r="L11" s="809"/>
      <c r="M11" s="809"/>
      <c r="N11" s="810"/>
    </row>
    <row r="12" spans="1:19" ht="27.75" customHeight="1" x14ac:dyDescent="0.3">
      <c r="A12" s="900"/>
      <c r="B12" s="901"/>
      <c r="C12" s="811"/>
      <c r="D12" s="812"/>
      <c r="E12" s="812"/>
      <c r="F12" s="812"/>
      <c r="G12" s="812"/>
      <c r="H12" s="812"/>
      <c r="I12" s="812"/>
      <c r="J12" s="812"/>
      <c r="K12" s="812"/>
      <c r="L12" s="812"/>
      <c r="M12" s="812"/>
      <c r="N12" s="813"/>
    </row>
    <row r="13" spans="1:19" ht="27.75" customHeight="1" x14ac:dyDescent="0.3">
      <c r="A13" s="900"/>
      <c r="B13" s="901"/>
      <c r="C13" s="811"/>
      <c r="D13" s="812"/>
      <c r="E13" s="812"/>
      <c r="F13" s="812"/>
      <c r="G13" s="812"/>
      <c r="H13" s="812"/>
      <c r="I13" s="812"/>
      <c r="J13" s="812"/>
      <c r="K13" s="812"/>
      <c r="L13" s="812"/>
      <c r="M13" s="812"/>
      <c r="N13" s="813"/>
    </row>
    <row r="14" spans="1:19" ht="33" customHeight="1" x14ac:dyDescent="0.3">
      <c r="A14" s="900"/>
      <c r="B14" s="901"/>
      <c r="C14" s="811"/>
      <c r="D14" s="812"/>
      <c r="E14" s="812"/>
      <c r="F14" s="812"/>
      <c r="G14" s="812"/>
      <c r="H14" s="812"/>
      <c r="I14" s="812"/>
      <c r="J14" s="812"/>
      <c r="K14" s="812"/>
      <c r="L14" s="812"/>
      <c r="M14" s="812"/>
      <c r="N14" s="813"/>
    </row>
    <row r="15" spans="1:19" ht="18.75" hidden="1" customHeight="1" x14ac:dyDescent="0.3">
      <c r="A15" s="900"/>
      <c r="B15" s="901"/>
      <c r="C15" s="272"/>
      <c r="D15" s="273"/>
      <c r="E15" s="273"/>
      <c r="F15" s="273"/>
      <c r="G15" s="273"/>
      <c r="H15" s="273"/>
      <c r="I15" s="273"/>
      <c r="J15" s="273"/>
      <c r="K15" s="273"/>
      <c r="L15" s="273"/>
      <c r="M15" s="273"/>
      <c r="N15" s="274"/>
    </row>
    <row r="16" spans="1:19" ht="16.5" hidden="1" customHeight="1" x14ac:dyDescent="0.3">
      <c r="A16" s="900"/>
      <c r="B16" s="901"/>
      <c r="C16" s="272"/>
      <c r="D16" s="273"/>
      <c r="E16" s="273"/>
      <c r="F16" s="273"/>
      <c r="G16" s="273"/>
      <c r="H16" s="273"/>
      <c r="I16" s="273"/>
      <c r="J16" s="273"/>
      <c r="K16" s="273"/>
      <c r="L16" s="273"/>
      <c r="M16" s="273"/>
      <c r="N16" s="274"/>
    </row>
    <row r="17" spans="1:162" ht="23.25" hidden="1" customHeight="1" x14ac:dyDescent="0.3">
      <c r="A17" s="900"/>
      <c r="B17" s="901"/>
      <c r="C17" s="272"/>
      <c r="D17" s="273"/>
      <c r="E17" s="273"/>
      <c r="F17" s="273"/>
      <c r="G17" s="273"/>
      <c r="H17" s="273"/>
      <c r="I17" s="273"/>
      <c r="J17" s="273"/>
      <c r="K17" s="273"/>
      <c r="L17" s="273"/>
      <c r="M17" s="273"/>
      <c r="N17" s="274"/>
    </row>
    <row r="18" spans="1:162" ht="20.25" hidden="1" customHeight="1" x14ac:dyDescent="0.3">
      <c r="A18" s="900"/>
      <c r="B18" s="901"/>
      <c r="C18" s="272"/>
      <c r="D18" s="273"/>
      <c r="E18" s="273"/>
      <c r="F18" s="273"/>
      <c r="G18" s="273"/>
      <c r="H18" s="273"/>
      <c r="I18" s="273"/>
      <c r="J18" s="273"/>
      <c r="K18" s="273"/>
      <c r="L18" s="273"/>
      <c r="M18" s="273"/>
      <c r="N18" s="274"/>
    </row>
    <row r="19" spans="1:162" ht="13.5" hidden="1" customHeight="1" x14ac:dyDescent="0.3">
      <c r="A19" s="900"/>
      <c r="B19" s="901"/>
      <c r="C19" s="272"/>
      <c r="D19" s="273"/>
      <c r="E19" s="273"/>
      <c r="F19" s="273"/>
      <c r="G19" s="273"/>
      <c r="H19" s="273"/>
      <c r="I19" s="273"/>
      <c r="J19" s="273"/>
      <c r="K19" s="273"/>
      <c r="L19" s="273"/>
      <c r="M19" s="273"/>
      <c r="N19" s="274"/>
    </row>
    <row r="20" spans="1:162" ht="13.5" hidden="1" customHeight="1" x14ac:dyDescent="0.3">
      <c r="A20" s="900"/>
      <c r="B20" s="901"/>
      <c r="C20" s="272"/>
      <c r="D20" s="273"/>
      <c r="E20" s="273"/>
      <c r="F20" s="273"/>
      <c r="G20" s="273"/>
      <c r="H20" s="273"/>
      <c r="I20" s="273"/>
      <c r="J20" s="273"/>
      <c r="K20" s="273"/>
      <c r="L20" s="273"/>
      <c r="M20" s="273"/>
      <c r="N20" s="274"/>
    </row>
    <row r="21" spans="1:162" ht="13.5" hidden="1" customHeight="1" x14ac:dyDescent="0.3">
      <c r="A21" s="900"/>
      <c r="B21" s="901"/>
      <c r="C21" s="272"/>
      <c r="D21" s="273"/>
      <c r="E21" s="273"/>
      <c r="F21" s="273"/>
      <c r="G21" s="273"/>
      <c r="H21" s="273"/>
      <c r="I21" s="273"/>
      <c r="J21" s="273"/>
      <c r="K21" s="273"/>
      <c r="L21" s="273"/>
      <c r="M21" s="273"/>
      <c r="N21" s="274"/>
    </row>
    <row r="22" spans="1:162" ht="13.5" hidden="1" customHeight="1" x14ac:dyDescent="0.3">
      <c r="A22" s="900"/>
      <c r="B22" s="901"/>
      <c r="C22" s="272"/>
      <c r="D22" s="273"/>
      <c r="E22" s="273"/>
      <c r="F22" s="273"/>
      <c r="G22" s="273"/>
      <c r="H22" s="273"/>
      <c r="I22" s="273"/>
      <c r="J22" s="273"/>
      <c r="K22" s="273"/>
      <c r="L22" s="273"/>
      <c r="M22" s="273"/>
      <c r="N22" s="274"/>
    </row>
    <row r="23" spans="1:162" ht="13.5" hidden="1" customHeight="1" x14ac:dyDescent="0.3">
      <c r="A23" s="902"/>
      <c r="B23" s="903"/>
      <c r="C23" s="275"/>
      <c r="D23" s="276"/>
      <c r="E23" s="276"/>
      <c r="F23" s="276"/>
      <c r="G23" s="276"/>
      <c r="H23" s="276"/>
      <c r="I23" s="276"/>
      <c r="J23" s="276"/>
      <c r="K23" s="276"/>
      <c r="L23" s="276"/>
      <c r="M23" s="276"/>
      <c r="N23" s="277"/>
    </row>
    <row r="24" spans="1:162" ht="18.75" customHeight="1" x14ac:dyDescent="0.25">
      <c r="A24" s="875" t="s">
        <v>0</v>
      </c>
      <c r="B24" s="904"/>
      <c r="C24" s="904"/>
      <c r="D24" s="904"/>
      <c r="E24" s="904"/>
      <c r="F24" s="904"/>
      <c r="G24" s="904"/>
      <c r="H24" s="904"/>
      <c r="I24" s="904"/>
      <c r="J24" s="904"/>
      <c r="K24" s="904"/>
      <c r="L24" s="904"/>
      <c r="M24" s="904"/>
      <c r="N24" s="876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</row>
    <row r="25" spans="1:162" ht="42.75" customHeight="1" x14ac:dyDescent="0.25">
      <c r="A25" s="56">
        <v>1</v>
      </c>
      <c r="B25" s="977" t="s">
        <v>383</v>
      </c>
      <c r="C25" s="978"/>
      <c r="D25" s="978"/>
      <c r="E25" s="978"/>
      <c r="F25" s="978"/>
      <c r="G25" s="979"/>
      <c r="H25" s="56">
        <v>6</v>
      </c>
      <c r="I25" s="890" t="s">
        <v>396</v>
      </c>
      <c r="J25" s="891"/>
      <c r="K25" s="891"/>
      <c r="L25" s="891"/>
      <c r="M25" s="891"/>
      <c r="N25" s="892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</row>
    <row r="26" spans="1:162" ht="27" customHeight="1" x14ac:dyDescent="0.25">
      <c r="A26" s="56">
        <v>2</v>
      </c>
      <c r="B26" s="977" t="s">
        <v>390</v>
      </c>
      <c r="C26" s="978"/>
      <c r="D26" s="978"/>
      <c r="E26" s="978"/>
      <c r="F26" s="978"/>
      <c r="G26" s="979"/>
      <c r="H26" s="56">
        <v>7</v>
      </c>
      <c r="I26" s="890"/>
      <c r="J26" s="891"/>
      <c r="K26" s="891"/>
      <c r="L26" s="891"/>
      <c r="M26" s="891"/>
      <c r="N26" s="892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</row>
    <row r="27" spans="1:162" ht="46.5" customHeight="1" x14ac:dyDescent="0.25">
      <c r="A27" s="56">
        <v>3</v>
      </c>
      <c r="B27" s="890" t="s">
        <v>391</v>
      </c>
      <c r="C27" s="891"/>
      <c r="D27" s="891"/>
      <c r="E27" s="891"/>
      <c r="F27" s="891"/>
      <c r="G27" s="892"/>
      <c r="H27" s="56">
        <v>8</v>
      </c>
      <c r="I27" s="890"/>
      <c r="J27" s="891"/>
      <c r="K27" s="891"/>
      <c r="L27" s="891"/>
      <c r="M27" s="891"/>
      <c r="N27" s="892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</row>
    <row r="28" spans="1:162" ht="27" customHeight="1" x14ac:dyDescent="0.25">
      <c r="A28" s="56">
        <v>4</v>
      </c>
      <c r="B28" s="977" t="s">
        <v>392</v>
      </c>
      <c r="C28" s="978"/>
      <c r="D28" s="978"/>
      <c r="E28" s="978"/>
      <c r="F28" s="978"/>
      <c r="G28" s="979"/>
      <c r="H28" s="56">
        <v>9</v>
      </c>
      <c r="I28" s="890"/>
      <c r="J28" s="891"/>
      <c r="K28" s="891"/>
      <c r="L28" s="891"/>
      <c r="M28" s="891"/>
      <c r="N28" s="892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</row>
    <row r="29" spans="1:162" ht="27" customHeight="1" x14ac:dyDescent="0.25">
      <c r="A29" s="56">
        <v>5</v>
      </c>
      <c r="B29" s="977" t="s">
        <v>395</v>
      </c>
      <c r="C29" s="978"/>
      <c r="D29" s="978"/>
      <c r="E29" s="978"/>
      <c r="F29" s="978"/>
      <c r="G29" s="979"/>
      <c r="H29" s="56">
        <v>10</v>
      </c>
      <c r="I29" s="890"/>
      <c r="J29" s="891"/>
      <c r="K29" s="891"/>
      <c r="L29" s="891"/>
      <c r="M29" s="891"/>
      <c r="N29" s="892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</row>
    <row r="30" spans="1:162" ht="12.75" x14ac:dyDescent="0.25">
      <c r="A30" s="911" t="s">
        <v>288</v>
      </c>
      <c r="B30" s="912"/>
      <c r="C30" s="912"/>
      <c r="D30" s="912"/>
      <c r="E30" s="912"/>
      <c r="F30" s="912"/>
      <c r="G30" s="912"/>
      <c r="H30" s="912"/>
      <c r="I30" s="912"/>
      <c r="J30" s="912"/>
      <c r="K30" s="912"/>
      <c r="L30" s="912"/>
      <c r="M30" s="912"/>
      <c r="N30" s="913"/>
    </row>
    <row r="31" spans="1:162" ht="35.25" customHeight="1" x14ac:dyDescent="0.25">
      <c r="A31" s="872" t="s">
        <v>289</v>
      </c>
      <c r="B31" s="873"/>
      <c r="C31" s="873"/>
      <c r="D31" s="873"/>
      <c r="E31" s="873"/>
      <c r="F31" s="873"/>
      <c r="G31" s="873"/>
      <c r="H31" s="874"/>
      <c r="I31" s="875" t="s">
        <v>386</v>
      </c>
      <c r="J31" s="876"/>
      <c r="K31" s="877" t="s">
        <v>387</v>
      </c>
      <c r="L31" s="877"/>
      <c r="M31" s="878" t="s">
        <v>290</v>
      </c>
      <c r="N31" s="878"/>
    </row>
    <row r="32" spans="1:162" x14ac:dyDescent="0.3">
      <c r="A32" s="867" t="s">
        <v>384</v>
      </c>
      <c r="B32" s="868"/>
      <c r="C32" s="868"/>
      <c r="D32" s="868"/>
      <c r="E32" s="868"/>
      <c r="F32" s="868"/>
      <c r="G32" s="868"/>
      <c r="H32" s="869"/>
      <c r="I32" s="871">
        <v>1</v>
      </c>
      <c r="J32" s="871"/>
      <c r="K32" s="870">
        <v>9</v>
      </c>
      <c r="L32" s="870"/>
      <c r="M32" s="871">
        <f>K32-I32</f>
        <v>8</v>
      </c>
      <c r="N32" s="871"/>
      <c r="O32" s="278"/>
    </row>
    <row r="33" spans="1:15" x14ac:dyDescent="0.3">
      <c r="A33" s="867" t="s">
        <v>385</v>
      </c>
      <c r="B33" s="868"/>
      <c r="C33" s="868"/>
      <c r="D33" s="868"/>
      <c r="E33" s="868"/>
      <c r="F33" s="868"/>
      <c r="G33" s="868"/>
      <c r="H33" s="869"/>
      <c r="I33" s="871">
        <v>50</v>
      </c>
      <c r="J33" s="871"/>
      <c r="K33" s="886">
        <v>3</v>
      </c>
      <c r="L33" s="886"/>
      <c r="M33" s="871">
        <f t="shared" ref="M33:M34" si="0">K33-I33</f>
        <v>-47</v>
      </c>
      <c r="N33" s="871"/>
      <c r="O33" s="278"/>
    </row>
    <row r="34" spans="1:15" s="77" customFormat="1" x14ac:dyDescent="0.3">
      <c r="A34" s="867" t="s">
        <v>398</v>
      </c>
      <c r="B34" s="868"/>
      <c r="C34" s="868"/>
      <c r="D34" s="868"/>
      <c r="E34" s="868"/>
      <c r="F34" s="868"/>
      <c r="G34" s="868"/>
      <c r="H34" s="869"/>
      <c r="I34" s="871">
        <v>50</v>
      </c>
      <c r="J34" s="871"/>
      <c r="K34" s="886">
        <v>0</v>
      </c>
      <c r="L34" s="886"/>
      <c r="M34" s="871">
        <f t="shared" si="0"/>
        <v>-50</v>
      </c>
      <c r="N34" s="871"/>
    </row>
    <row r="35" spans="1:15" ht="23.25" customHeight="1" x14ac:dyDescent="0.25">
      <c r="A35" s="872" t="s">
        <v>291</v>
      </c>
      <c r="B35" s="873"/>
      <c r="C35" s="873"/>
      <c r="D35" s="873"/>
      <c r="E35" s="873"/>
      <c r="F35" s="873"/>
      <c r="G35" s="873"/>
      <c r="H35" s="874"/>
      <c r="I35" s="875" t="s">
        <v>386</v>
      </c>
      <c r="J35" s="876"/>
      <c r="K35" s="877" t="s">
        <v>387</v>
      </c>
      <c r="L35" s="877"/>
      <c r="M35" s="878" t="s">
        <v>290</v>
      </c>
      <c r="N35" s="878"/>
    </row>
    <row r="36" spans="1:15" ht="12.75" x14ac:dyDescent="0.25">
      <c r="A36" s="867" t="s">
        <v>394</v>
      </c>
      <c r="B36" s="868"/>
      <c r="C36" s="868"/>
      <c r="D36" s="868"/>
      <c r="E36" s="868"/>
      <c r="F36" s="868"/>
      <c r="G36" s="868"/>
      <c r="H36" s="869"/>
      <c r="I36" s="887">
        <v>1</v>
      </c>
      <c r="J36" s="870"/>
      <c r="K36" s="887">
        <v>1</v>
      </c>
      <c r="L36" s="870"/>
      <c r="M36" s="889">
        <f>K36-I36</f>
        <v>0</v>
      </c>
      <c r="N36" s="889"/>
    </row>
    <row r="37" spans="1:15" ht="12.75" x14ac:dyDescent="0.25">
      <c r="A37" s="867"/>
      <c r="B37" s="868"/>
      <c r="C37" s="868"/>
      <c r="D37" s="868"/>
      <c r="E37" s="868"/>
      <c r="F37" s="868"/>
      <c r="G37" s="868"/>
      <c r="H37" s="869"/>
      <c r="I37" s="980"/>
      <c r="J37" s="870"/>
      <c r="K37" s="980"/>
      <c r="L37" s="870"/>
      <c r="M37" s="871"/>
      <c r="N37" s="871"/>
    </row>
    <row r="38" spans="1:15" ht="24" customHeight="1" x14ac:dyDescent="0.25">
      <c r="A38" s="872" t="s">
        <v>292</v>
      </c>
      <c r="B38" s="873"/>
      <c r="C38" s="873"/>
      <c r="D38" s="873"/>
      <c r="E38" s="873"/>
      <c r="F38" s="873"/>
      <c r="G38" s="873"/>
      <c r="H38" s="874"/>
      <c r="I38" s="875" t="s">
        <v>386</v>
      </c>
      <c r="J38" s="876"/>
      <c r="K38" s="877" t="s">
        <v>387</v>
      </c>
      <c r="L38" s="877"/>
      <c r="M38" s="878" t="s">
        <v>290</v>
      </c>
      <c r="N38" s="878"/>
    </row>
    <row r="39" spans="1:15" ht="12.75" x14ac:dyDescent="0.25">
      <c r="A39" s="867"/>
      <c r="B39" s="868"/>
      <c r="C39" s="868"/>
      <c r="D39" s="868"/>
      <c r="E39" s="868"/>
      <c r="F39" s="868"/>
      <c r="G39" s="868"/>
      <c r="H39" s="869"/>
      <c r="I39" s="884">
        <v>0</v>
      </c>
      <c r="J39" s="884"/>
      <c r="K39" s="884"/>
      <c r="L39" s="884"/>
      <c r="M39" s="885">
        <f>K39-I39</f>
        <v>0</v>
      </c>
      <c r="N39" s="871"/>
    </row>
    <row r="40" spans="1:15" ht="12.75" x14ac:dyDescent="0.25">
      <c r="A40" s="867"/>
      <c r="B40" s="868"/>
      <c r="C40" s="868"/>
      <c r="D40" s="868"/>
      <c r="E40" s="868"/>
      <c r="F40" s="868"/>
      <c r="G40" s="868"/>
      <c r="H40" s="869"/>
      <c r="I40" s="884">
        <v>0</v>
      </c>
      <c r="J40" s="884"/>
      <c r="K40" s="884"/>
      <c r="L40" s="884"/>
      <c r="M40" s="885">
        <f>K40-I40</f>
        <v>0</v>
      </c>
      <c r="N40" s="871"/>
    </row>
    <row r="41" spans="1:15" ht="31.5" customHeight="1" x14ac:dyDescent="0.25">
      <c r="A41" s="872" t="s">
        <v>293</v>
      </c>
      <c r="B41" s="873"/>
      <c r="C41" s="873"/>
      <c r="D41" s="873"/>
      <c r="E41" s="873"/>
      <c r="F41" s="873"/>
      <c r="G41" s="873"/>
      <c r="H41" s="874"/>
      <c r="I41" s="875" t="s">
        <v>386</v>
      </c>
      <c r="J41" s="876"/>
      <c r="K41" s="877" t="s">
        <v>387</v>
      </c>
      <c r="L41" s="877"/>
      <c r="M41" s="878" t="s">
        <v>290</v>
      </c>
      <c r="N41" s="878"/>
    </row>
    <row r="42" spans="1:15" ht="12.75" x14ac:dyDescent="0.25">
      <c r="A42" s="867"/>
      <c r="B42" s="868"/>
      <c r="C42" s="868"/>
      <c r="D42" s="868"/>
      <c r="E42" s="868"/>
      <c r="F42" s="868"/>
      <c r="G42" s="868"/>
      <c r="H42" s="869"/>
      <c r="I42" s="887">
        <v>0</v>
      </c>
      <c r="J42" s="870"/>
      <c r="K42" s="887">
        <v>0</v>
      </c>
      <c r="L42" s="870"/>
      <c r="M42" s="981">
        <f>K42-I42</f>
        <v>0</v>
      </c>
      <c r="N42" s="871"/>
    </row>
    <row r="43" spans="1:15" ht="12.75" x14ac:dyDescent="0.25">
      <c r="A43" s="867"/>
      <c r="B43" s="868"/>
      <c r="C43" s="868"/>
      <c r="D43" s="868"/>
      <c r="E43" s="868"/>
      <c r="F43" s="868"/>
      <c r="G43" s="868"/>
      <c r="H43" s="869"/>
      <c r="I43" s="870">
        <v>0</v>
      </c>
      <c r="J43" s="870"/>
      <c r="K43" s="870">
        <v>0</v>
      </c>
      <c r="L43" s="870"/>
      <c r="M43" s="871">
        <f>K43-I43</f>
        <v>0</v>
      </c>
      <c r="N43" s="871"/>
    </row>
    <row r="45" spans="1:15" ht="12.75" x14ac:dyDescent="0.25">
      <c r="A45" s="879" t="s">
        <v>294</v>
      </c>
      <c r="B45" s="880"/>
      <c r="C45" s="880"/>
      <c r="D45" s="880"/>
      <c r="E45" s="880"/>
      <c r="F45" s="880"/>
      <c r="G45" s="880"/>
      <c r="H45" s="880"/>
      <c r="I45" s="880"/>
      <c r="J45" s="880"/>
      <c r="K45" s="880"/>
      <c r="L45" s="880"/>
      <c r="M45" s="880"/>
      <c r="N45" s="881"/>
    </row>
    <row r="46" spans="1:15" ht="48.75" customHeight="1" x14ac:dyDescent="0.25">
      <c r="A46" s="866" t="s">
        <v>295</v>
      </c>
      <c r="B46" s="866"/>
      <c r="C46" s="57" t="s">
        <v>296</v>
      </c>
      <c r="D46" s="57" t="s">
        <v>297</v>
      </c>
      <c r="E46" s="57" t="s">
        <v>298</v>
      </c>
      <c r="F46" s="57" t="s">
        <v>299</v>
      </c>
      <c r="G46" s="57" t="s">
        <v>300</v>
      </c>
      <c r="H46" s="57" t="s">
        <v>301</v>
      </c>
      <c r="I46" s="57" t="s">
        <v>302</v>
      </c>
      <c r="J46" s="57" t="s">
        <v>303</v>
      </c>
      <c r="K46" s="57" t="s">
        <v>304</v>
      </c>
      <c r="L46" s="57" t="s">
        <v>305</v>
      </c>
      <c r="M46" s="57" t="s">
        <v>306</v>
      </c>
      <c r="N46" s="57" t="s">
        <v>307</v>
      </c>
    </row>
    <row r="47" spans="1:15" ht="12" customHeight="1" x14ac:dyDescent="0.3">
      <c r="A47" s="862">
        <f>IF(A25&gt;0,A25,"")</f>
        <v>1</v>
      </c>
      <c r="B47" s="863"/>
      <c r="C47" s="58"/>
      <c r="D47" s="58"/>
      <c r="E47" s="58" t="s">
        <v>325</v>
      </c>
      <c r="F47" s="59"/>
      <c r="G47" s="59"/>
      <c r="H47" s="59"/>
      <c r="I47" s="59"/>
      <c r="J47" s="80"/>
      <c r="K47" s="59"/>
      <c r="L47" s="58"/>
      <c r="M47" s="58"/>
      <c r="N47" s="58"/>
    </row>
    <row r="48" spans="1:15" ht="12" customHeight="1" thickBot="1" x14ac:dyDescent="0.35">
      <c r="A48" s="864"/>
      <c r="B48" s="865"/>
      <c r="C48" s="61"/>
      <c r="D48" s="61"/>
      <c r="E48" s="61" t="s">
        <v>325</v>
      </c>
      <c r="F48" s="62"/>
      <c r="G48" s="62"/>
      <c r="H48" s="62"/>
      <c r="I48" s="62"/>
      <c r="J48" s="81"/>
      <c r="K48" s="63"/>
      <c r="L48" s="62"/>
      <c r="M48" s="62"/>
      <c r="N48" s="61"/>
    </row>
    <row r="49" spans="1:14" ht="12" customHeight="1" x14ac:dyDescent="0.3">
      <c r="A49" s="862">
        <f>IF(A26&gt;0,A26,"")</f>
        <v>2</v>
      </c>
      <c r="B49" s="863"/>
      <c r="C49" s="58"/>
      <c r="D49" s="58"/>
      <c r="E49" s="58" t="s">
        <v>325</v>
      </c>
      <c r="F49" s="59"/>
      <c r="G49" s="59"/>
      <c r="H49" s="59"/>
      <c r="I49" s="59"/>
      <c r="J49" s="59"/>
      <c r="K49" s="59"/>
      <c r="L49" s="58"/>
      <c r="M49" s="58"/>
      <c r="N49" s="58"/>
    </row>
    <row r="50" spans="1:14" ht="13.8" thickBot="1" x14ac:dyDescent="0.35">
      <c r="A50" s="864"/>
      <c r="B50" s="865"/>
      <c r="C50" s="61"/>
      <c r="D50" s="61"/>
      <c r="E50" s="61" t="s">
        <v>325</v>
      </c>
      <c r="F50" s="62"/>
      <c r="G50" s="62"/>
      <c r="H50" s="62"/>
      <c r="I50" s="62"/>
      <c r="J50" s="62"/>
      <c r="K50" s="63"/>
      <c r="L50" s="62"/>
      <c r="M50" s="62"/>
      <c r="N50" s="61"/>
    </row>
    <row r="51" spans="1:14" x14ac:dyDescent="0.3">
      <c r="A51" s="862">
        <f>IF(A27&gt;0,A27,"")</f>
        <v>3</v>
      </c>
      <c r="B51" s="863"/>
      <c r="C51" s="58"/>
      <c r="D51" s="78"/>
      <c r="E51" s="58"/>
      <c r="F51" s="59" t="s">
        <v>325</v>
      </c>
      <c r="G51" s="59" t="s">
        <v>325</v>
      </c>
      <c r="H51" s="59" t="s">
        <v>325</v>
      </c>
      <c r="I51" s="59" t="s">
        <v>325</v>
      </c>
      <c r="J51" s="59" t="s">
        <v>325</v>
      </c>
      <c r="K51" s="59" t="s">
        <v>325</v>
      </c>
      <c r="L51" s="60"/>
      <c r="M51" s="59"/>
      <c r="N51" s="58"/>
    </row>
    <row r="52" spans="1:14" ht="13.8" thickBot="1" x14ac:dyDescent="0.35">
      <c r="A52" s="864"/>
      <c r="B52" s="865"/>
      <c r="C52" s="61"/>
      <c r="D52" s="61"/>
      <c r="E52" s="61" t="s">
        <v>325</v>
      </c>
      <c r="F52" s="62"/>
      <c r="G52" s="62"/>
      <c r="H52" s="62"/>
      <c r="I52" s="62"/>
      <c r="J52" s="62"/>
      <c r="K52" s="63"/>
      <c r="L52" s="63"/>
      <c r="M52" s="63"/>
      <c r="N52" s="61"/>
    </row>
    <row r="53" spans="1:14" x14ac:dyDescent="0.3">
      <c r="A53" s="862">
        <v>4</v>
      </c>
      <c r="B53" s="863"/>
      <c r="C53" s="58"/>
      <c r="D53" s="58"/>
      <c r="E53" s="58"/>
      <c r="F53" s="59"/>
      <c r="G53" s="59"/>
      <c r="H53" s="59"/>
      <c r="I53" s="59"/>
      <c r="J53" s="59" t="s">
        <v>325</v>
      </c>
      <c r="K53" s="59" t="s">
        <v>325</v>
      </c>
      <c r="L53" s="59"/>
      <c r="M53" s="59"/>
      <c r="N53" s="58"/>
    </row>
    <row r="54" spans="1:14" ht="13.8" thickBot="1" x14ac:dyDescent="0.35">
      <c r="A54" s="864"/>
      <c r="B54" s="865"/>
      <c r="C54" s="61"/>
      <c r="D54" s="61"/>
      <c r="E54" s="61" t="s">
        <v>325</v>
      </c>
      <c r="F54" s="62"/>
      <c r="G54" s="62"/>
      <c r="H54" s="62"/>
      <c r="I54" s="62"/>
      <c r="J54" s="62"/>
      <c r="K54" s="62"/>
      <c r="L54" s="61"/>
      <c r="M54" s="61"/>
      <c r="N54" s="64"/>
    </row>
    <row r="55" spans="1:14" x14ac:dyDescent="0.3">
      <c r="A55" s="862">
        <v>5</v>
      </c>
      <c r="B55" s="863"/>
      <c r="C55" s="58"/>
      <c r="D55" s="58"/>
      <c r="E55" s="58"/>
      <c r="F55" s="59"/>
      <c r="G55" s="59"/>
      <c r="H55" s="59"/>
      <c r="I55" s="59"/>
      <c r="J55" s="59"/>
      <c r="K55" s="59"/>
      <c r="L55" s="58" t="s">
        <v>325</v>
      </c>
      <c r="M55" s="58"/>
      <c r="N55" s="58"/>
    </row>
    <row r="56" spans="1:14" ht="13.8" thickBot="1" x14ac:dyDescent="0.35">
      <c r="A56" s="864"/>
      <c r="B56" s="865"/>
      <c r="C56" s="61"/>
      <c r="D56" s="61"/>
      <c r="E56" s="61"/>
      <c r="F56" s="62"/>
      <c r="G56" s="62"/>
      <c r="H56" s="62"/>
      <c r="I56" s="62"/>
      <c r="J56" s="62"/>
      <c r="K56" s="62"/>
      <c r="L56" s="61"/>
      <c r="M56" s="61"/>
      <c r="N56" s="61"/>
    </row>
    <row r="57" spans="1:14" x14ac:dyDescent="0.3">
      <c r="A57" s="862">
        <v>6</v>
      </c>
      <c r="B57" s="863"/>
      <c r="C57" s="58"/>
      <c r="D57" s="58"/>
      <c r="E57" s="58"/>
      <c r="F57" s="59"/>
      <c r="G57" s="59"/>
      <c r="H57" s="59"/>
      <c r="I57" s="59"/>
      <c r="J57" s="59"/>
      <c r="K57" s="59"/>
      <c r="L57" s="58" t="s">
        <v>325</v>
      </c>
      <c r="M57" s="58" t="s">
        <v>325</v>
      </c>
      <c r="N57" s="58" t="s">
        <v>325</v>
      </c>
    </row>
    <row r="58" spans="1:14" ht="13.8" thickBot="1" x14ac:dyDescent="0.35">
      <c r="A58" s="864"/>
      <c r="B58" s="865"/>
      <c r="C58" s="61"/>
      <c r="D58" s="61"/>
      <c r="E58" s="61"/>
      <c r="F58" s="62"/>
      <c r="G58" s="62"/>
      <c r="H58" s="62"/>
      <c r="I58" s="62"/>
      <c r="J58" s="62" t="s">
        <v>325</v>
      </c>
      <c r="K58" s="62"/>
      <c r="L58" s="61"/>
      <c r="M58" s="61"/>
      <c r="N58" s="61"/>
    </row>
    <row r="59" spans="1:14" x14ac:dyDescent="0.3">
      <c r="A59" s="862">
        <v>7</v>
      </c>
      <c r="B59" s="863"/>
      <c r="C59" s="58"/>
      <c r="D59" s="58"/>
      <c r="E59" s="58"/>
      <c r="F59" s="59"/>
      <c r="G59" s="59"/>
      <c r="H59" s="59"/>
      <c r="I59" s="59"/>
      <c r="J59" s="59"/>
      <c r="K59" s="59"/>
      <c r="L59" s="58"/>
      <c r="M59" s="58"/>
      <c r="N59" s="58"/>
    </row>
    <row r="60" spans="1:14" ht="10.5" customHeight="1" thickBot="1" x14ac:dyDescent="0.35">
      <c r="A60" s="864"/>
      <c r="B60" s="865"/>
      <c r="C60" s="61"/>
      <c r="D60" s="61"/>
      <c r="E60" s="61"/>
      <c r="F60" s="62"/>
      <c r="G60" s="62"/>
      <c r="H60" s="62"/>
      <c r="I60" s="62"/>
      <c r="J60" s="62"/>
      <c r="K60" s="62"/>
      <c r="L60" s="61"/>
      <c r="M60" s="61"/>
      <c r="N60" s="61"/>
    </row>
    <row r="61" spans="1:14" ht="1.5" hidden="1" customHeight="1" x14ac:dyDescent="0.3">
      <c r="A61" s="862">
        <v>8</v>
      </c>
      <c r="B61" s="863"/>
      <c r="C61" s="58"/>
      <c r="D61" s="58"/>
      <c r="E61" s="58"/>
      <c r="F61" s="59"/>
      <c r="G61" s="59"/>
      <c r="H61" s="59"/>
      <c r="I61" s="59"/>
      <c r="J61" s="59"/>
      <c r="K61" s="59"/>
      <c r="L61" s="58"/>
      <c r="M61" s="58"/>
      <c r="N61" s="65"/>
    </row>
    <row r="62" spans="1:14" ht="13.95" hidden="1" thickBot="1" x14ac:dyDescent="0.35">
      <c r="A62" s="864"/>
      <c r="B62" s="865"/>
      <c r="C62" s="61"/>
      <c r="D62" s="61"/>
      <c r="E62" s="61"/>
      <c r="F62" s="62"/>
      <c r="G62" s="62"/>
      <c r="H62" s="62"/>
      <c r="I62" s="62"/>
      <c r="J62" s="62"/>
      <c r="K62" s="62"/>
      <c r="L62" s="61"/>
      <c r="M62" s="61"/>
      <c r="N62" s="61"/>
    </row>
    <row r="63" spans="1:14" hidden="1" x14ac:dyDescent="0.3">
      <c r="A63" s="862">
        <v>9</v>
      </c>
      <c r="B63" s="863"/>
      <c r="C63" s="58"/>
      <c r="D63" s="58"/>
      <c r="E63" s="58"/>
      <c r="F63" s="59"/>
      <c r="G63" s="59"/>
      <c r="H63" s="59"/>
      <c r="I63" s="59"/>
      <c r="J63" s="59"/>
      <c r="K63" s="59"/>
      <c r="L63" s="58"/>
      <c r="M63" s="58"/>
      <c r="N63" s="58"/>
    </row>
    <row r="64" spans="1:14" ht="13.95" hidden="1" thickBot="1" x14ac:dyDescent="0.35">
      <c r="A64" s="864"/>
      <c r="B64" s="865"/>
      <c r="C64" s="61"/>
      <c r="D64" s="61"/>
      <c r="E64" s="61"/>
      <c r="F64" s="62"/>
      <c r="G64" s="62"/>
      <c r="H64" s="62"/>
      <c r="I64" s="62"/>
      <c r="J64" s="62"/>
      <c r="K64" s="62"/>
      <c r="L64" s="61"/>
      <c r="M64" s="61"/>
      <c r="N64" s="61"/>
    </row>
    <row r="65" spans="1:14" hidden="1" x14ac:dyDescent="0.3">
      <c r="A65" s="862">
        <v>10</v>
      </c>
      <c r="B65" s="863"/>
      <c r="C65" s="58"/>
      <c r="D65" s="58"/>
      <c r="E65" s="58"/>
      <c r="F65" s="59"/>
      <c r="G65" s="59"/>
      <c r="H65" s="59"/>
      <c r="I65" s="59"/>
      <c r="J65" s="59"/>
      <c r="K65" s="59"/>
      <c r="L65" s="58"/>
      <c r="M65" s="58"/>
      <c r="N65" s="58"/>
    </row>
    <row r="66" spans="1:14" ht="13.95" hidden="1" thickBot="1" x14ac:dyDescent="0.35">
      <c r="A66" s="864"/>
      <c r="B66" s="865"/>
      <c r="C66" s="61"/>
      <c r="D66" s="61"/>
      <c r="E66" s="61"/>
      <c r="F66" s="61"/>
      <c r="G66" s="61"/>
      <c r="H66" s="61"/>
      <c r="I66" s="61"/>
      <c r="J66" s="62"/>
      <c r="K66" s="62"/>
      <c r="L66" s="61"/>
      <c r="M66" s="61"/>
      <c r="N66" s="61"/>
    </row>
    <row r="67" spans="1:14" ht="12.75" x14ac:dyDescent="0.25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</row>
    <row r="68" spans="1:14" ht="12.75" x14ac:dyDescent="0.25">
      <c r="A68" s="824" t="s">
        <v>308</v>
      </c>
      <c r="B68" s="825"/>
      <c r="C68" s="825"/>
      <c r="D68" s="825"/>
      <c r="E68" s="825"/>
      <c r="F68" s="825"/>
      <c r="G68" s="825"/>
      <c r="H68" s="825"/>
      <c r="I68" s="825"/>
      <c r="J68" s="825"/>
      <c r="K68" s="825"/>
      <c r="L68" s="825"/>
      <c r="M68" s="825"/>
      <c r="N68" s="826"/>
    </row>
    <row r="69" spans="1:14" ht="31.5" customHeight="1" x14ac:dyDescent="0.3">
      <c r="A69" s="67" t="s">
        <v>309</v>
      </c>
      <c r="B69" s="856" t="s">
        <v>310</v>
      </c>
      <c r="C69" s="857"/>
      <c r="D69" s="857"/>
      <c r="E69" s="857"/>
      <c r="F69" s="858"/>
      <c r="G69" s="859" t="s">
        <v>352</v>
      </c>
      <c r="H69" s="860"/>
      <c r="I69" s="860" t="s">
        <v>311</v>
      </c>
      <c r="J69" s="860"/>
      <c r="K69" s="860" t="s">
        <v>312</v>
      </c>
      <c r="L69" s="860"/>
      <c r="M69" s="861" t="s">
        <v>313</v>
      </c>
      <c r="N69" s="861"/>
    </row>
    <row r="70" spans="1:14" s="402" customFormat="1" ht="11.25" x14ac:dyDescent="0.25">
      <c r="A70" s="401" t="s">
        <v>354</v>
      </c>
      <c r="B70" s="983" t="s">
        <v>403</v>
      </c>
      <c r="C70" s="984"/>
      <c r="D70" s="984"/>
      <c r="E70" s="984"/>
      <c r="F70" s="985"/>
      <c r="G70" s="990" t="s">
        <v>324</v>
      </c>
      <c r="H70" s="987"/>
      <c r="I70" s="989">
        <v>30</v>
      </c>
      <c r="J70" s="988"/>
      <c r="K70" s="989" t="s">
        <v>324</v>
      </c>
      <c r="L70" s="988"/>
      <c r="M70" s="982"/>
      <c r="N70" s="982"/>
    </row>
    <row r="71" spans="1:14" s="402" customFormat="1" ht="11.25" x14ac:dyDescent="0.25">
      <c r="A71" s="401" t="s">
        <v>354</v>
      </c>
      <c r="B71" s="403" t="s">
        <v>401</v>
      </c>
      <c r="C71" s="404"/>
      <c r="D71" s="404"/>
      <c r="E71" s="404"/>
      <c r="F71" s="405"/>
      <c r="G71" s="990" t="s">
        <v>324</v>
      </c>
      <c r="H71" s="987"/>
      <c r="I71" s="989"/>
      <c r="J71" s="988"/>
      <c r="K71" s="989" t="s">
        <v>324</v>
      </c>
      <c r="L71" s="988"/>
      <c r="M71" s="982"/>
      <c r="N71" s="982"/>
    </row>
    <row r="72" spans="1:14" s="402" customFormat="1" ht="11.25" x14ac:dyDescent="0.25">
      <c r="A72" s="401" t="s">
        <v>354</v>
      </c>
      <c r="B72" s="403" t="s">
        <v>402</v>
      </c>
      <c r="C72" s="404"/>
      <c r="D72" s="404"/>
      <c r="E72" s="404"/>
      <c r="F72" s="405"/>
      <c r="G72" s="990" t="s">
        <v>324</v>
      </c>
      <c r="H72" s="987"/>
      <c r="I72" s="989"/>
      <c r="J72" s="988"/>
      <c r="K72" s="989" t="s">
        <v>324</v>
      </c>
      <c r="L72" s="988"/>
      <c r="M72" s="982"/>
      <c r="N72" s="982"/>
    </row>
    <row r="73" spans="1:14" s="402" customFormat="1" ht="11.25" x14ac:dyDescent="0.25">
      <c r="A73" s="401" t="s">
        <v>418</v>
      </c>
      <c r="B73" s="983" t="s">
        <v>351</v>
      </c>
      <c r="C73" s="984"/>
      <c r="D73" s="984"/>
      <c r="E73" s="984"/>
      <c r="F73" s="985"/>
      <c r="G73" s="986">
        <v>20</v>
      </c>
      <c r="H73" s="987"/>
      <c r="I73" s="988"/>
      <c r="J73" s="988"/>
      <c r="K73" s="989">
        <v>20</v>
      </c>
      <c r="L73" s="988"/>
      <c r="M73" s="982"/>
      <c r="N73" s="982"/>
    </row>
    <row r="74" spans="1:14" s="402" customFormat="1" ht="10.5" customHeight="1" x14ac:dyDescent="0.25">
      <c r="A74" s="401" t="s">
        <v>1</v>
      </c>
      <c r="B74" s="983" t="s">
        <v>388</v>
      </c>
      <c r="C74" s="984"/>
      <c r="D74" s="984"/>
      <c r="E74" s="984"/>
      <c r="F74" s="985"/>
      <c r="G74" s="986">
        <v>20</v>
      </c>
      <c r="H74" s="987"/>
      <c r="I74" s="988"/>
      <c r="J74" s="988"/>
      <c r="K74" s="989">
        <v>20</v>
      </c>
      <c r="L74" s="988"/>
      <c r="M74" s="982"/>
      <c r="N74" s="982"/>
    </row>
    <row r="75" spans="1:14" s="402" customFormat="1" ht="11.25" hidden="1" x14ac:dyDescent="0.25">
      <c r="A75" s="401" t="s">
        <v>1</v>
      </c>
      <c r="B75" s="991" t="s">
        <v>2</v>
      </c>
      <c r="C75" s="992"/>
      <c r="D75" s="992"/>
      <c r="E75" s="992"/>
      <c r="F75" s="993"/>
      <c r="G75" s="986"/>
      <c r="H75" s="987"/>
      <c r="I75" s="988"/>
      <c r="J75" s="988"/>
      <c r="K75" s="988"/>
      <c r="L75" s="988"/>
      <c r="M75" s="982"/>
      <c r="N75" s="982"/>
    </row>
    <row r="76" spans="1:14" s="402" customFormat="1" ht="11.25" hidden="1" x14ac:dyDescent="0.25">
      <c r="A76" s="401"/>
      <c r="B76" s="991"/>
      <c r="C76" s="992"/>
      <c r="D76" s="992"/>
      <c r="E76" s="992"/>
      <c r="F76" s="993"/>
      <c r="G76" s="986"/>
      <c r="H76" s="987"/>
      <c r="I76" s="988"/>
      <c r="J76" s="988"/>
      <c r="K76" s="988"/>
      <c r="L76" s="988"/>
      <c r="M76" s="982"/>
      <c r="N76" s="982"/>
    </row>
    <row r="77" spans="1:14" s="402" customFormat="1" ht="11.25" hidden="1" x14ac:dyDescent="0.25">
      <c r="A77" s="401"/>
      <c r="B77" s="991"/>
      <c r="C77" s="992"/>
      <c r="D77" s="992"/>
      <c r="E77" s="992"/>
      <c r="F77" s="993"/>
      <c r="G77" s="986"/>
      <c r="H77" s="987"/>
      <c r="I77" s="988"/>
      <c r="J77" s="988"/>
      <c r="K77" s="988"/>
      <c r="L77" s="988"/>
      <c r="M77" s="982"/>
      <c r="N77" s="982"/>
    </row>
    <row r="78" spans="1:14" s="402" customFormat="1" ht="11.25" x14ac:dyDescent="0.25">
      <c r="A78" s="401" t="s">
        <v>417</v>
      </c>
      <c r="B78" s="983" t="s">
        <v>405</v>
      </c>
      <c r="C78" s="984"/>
      <c r="D78" s="984"/>
      <c r="E78" s="984"/>
      <c r="F78" s="985"/>
      <c r="G78" s="986">
        <v>20</v>
      </c>
      <c r="H78" s="987"/>
      <c r="I78" s="988"/>
      <c r="J78" s="988"/>
      <c r="K78" s="988">
        <v>20</v>
      </c>
      <c r="L78" s="988"/>
      <c r="M78" s="982"/>
      <c r="N78" s="982"/>
    </row>
    <row r="79" spans="1:14" s="402" customFormat="1" ht="11.25" x14ac:dyDescent="0.25">
      <c r="A79" s="401" t="s">
        <v>415</v>
      </c>
      <c r="B79" s="406" t="s">
        <v>416</v>
      </c>
      <c r="C79" s="407"/>
      <c r="D79" s="407"/>
      <c r="E79" s="407"/>
      <c r="F79" s="408"/>
      <c r="G79" s="986">
        <v>20</v>
      </c>
      <c r="H79" s="987"/>
      <c r="I79" s="967"/>
      <c r="J79" s="968"/>
      <c r="K79" s="967">
        <v>20</v>
      </c>
      <c r="L79" s="968"/>
      <c r="M79" s="969"/>
      <c r="N79" s="970"/>
    </row>
    <row r="80" spans="1:14" s="402" customFormat="1" ht="12" customHeight="1" x14ac:dyDescent="0.25">
      <c r="A80" s="401" t="s">
        <v>360</v>
      </c>
      <c r="B80" s="983" t="s">
        <v>404</v>
      </c>
      <c r="C80" s="984"/>
      <c r="D80" s="984"/>
      <c r="E80" s="984"/>
      <c r="F80" s="985"/>
      <c r="G80" s="986">
        <v>20</v>
      </c>
      <c r="H80" s="987"/>
      <c r="I80" s="988"/>
      <c r="J80" s="988"/>
      <c r="K80" s="988">
        <v>20</v>
      </c>
      <c r="L80" s="988"/>
      <c r="M80" s="982"/>
      <c r="N80" s="982"/>
    </row>
    <row r="81" spans="1:14" ht="16.5" customHeight="1" x14ac:dyDescent="0.25">
      <c r="A81" s="69">
        <f>COUNTA(B70:F80)</f>
        <v>9</v>
      </c>
      <c r="B81" s="849" t="s">
        <v>314</v>
      </c>
      <c r="C81" s="849"/>
      <c r="D81" s="849"/>
      <c r="E81" s="849"/>
      <c r="F81" s="849"/>
      <c r="G81" s="849"/>
      <c r="H81" s="849"/>
      <c r="I81" s="849"/>
      <c r="J81" s="849"/>
      <c r="K81" s="849"/>
      <c r="L81" s="850"/>
      <c r="M81" s="806">
        <f>SUM(M70:N74)</f>
        <v>0</v>
      </c>
      <c r="N81" s="806"/>
    </row>
    <row r="82" spans="1:14" ht="12.75" x14ac:dyDescent="0.25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</row>
    <row r="83" spans="1:14" ht="12.75" x14ac:dyDescent="0.25">
      <c r="A83" s="824" t="s">
        <v>315</v>
      </c>
      <c r="B83" s="825"/>
      <c r="C83" s="825"/>
      <c r="D83" s="825"/>
      <c r="E83" s="825"/>
      <c r="F83" s="825"/>
      <c r="G83" s="825"/>
      <c r="H83" s="825"/>
      <c r="I83" s="825"/>
      <c r="J83" s="825"/>
      <c r="K83" s="825"/>
      <c r="L83" s="825"/>
      <c r="M83" s="825"/>
      <c r="N83" s="826"/>
    </row>
    <row r="84" spans="1:14" ht="12.75" x14ac:dyDescent="0.25">
      <c r="A84" s="827" t="s">
        <v>316</v>
      </c>
      <c r="B84" s="828"/>
      <c r="C84" s="828"/>
      <c r="D84" s="829"/>
      <c r="E84" s="827" t="s">
        <v>119</v>
      </c>
      <c r="F84" s="828"/>
      <c r="G84" s="828"/>
      <c r="H84" s="828"/>
      <c r="I84" s="828"/>
      <c r="J84" s="828"/>
      <c r="K84" s="828"/>
      <c r="L84" s="828"/>
      <c r="M84" s="802" t="s">
        <v>317</v>
      </c>
      <c r="N84" s="804"/>
    </row>
    <row r="85" spans="1:14" s="53" customFormat="1" ht="12.75" customHeight="1" x14ac:dyDescent="0.3">
      <c r="A85" s="1014" t="s">
        <v>353</v>
      </c>
      <c r="B85" s="1015"/>
      <c r="C85" s="1015"/>
      <c r="D85" s="1016"/>
      <c r="E85" s="1000" t="s">
        <v>389</v>
      </c>
      <c r="F85" s="1001"/>
      <c r="G85" s="1001"/>
      <c r="H85" s="1001"/>
      <c r="I85" s="1001"/>
      <c r="J85" s="1001"/>
      <c r="K85" s="1001"/>
      <c r="L85" s="1002"/>
      <c r="M85" s="1006">
        <v>1000</v>
      </c>
      <c r="N85" s="1007"/>
    </row>
    <row r="86" spans="1:14" s="53" customFormat="1" ht="11.4" x14ac:dyDescent="0.3">
      <c r="A86" s="1017"/>
      <c r="B86" s="1018"/>
      <c r="C86" s="1018"/>
      <c r="D86" s="1019"/>
      <c r="E86" s="1003"/>
      <c r="F86" s="1004"/>
      <c r="G86" s="1004"/>
      <c r="H86" s="1004"/>
      <c r="I86" s="1004"/>
      <c r="J86" s="1004"/>
      <c r="K86" s="1004"/>
      <c r="L86" s="1005"/>
      <c r="M86" s="1008"/>
      <c r="N86" s="1009"/>
    </row>
    <row r="87" spans="1:14" s="53" customFormat="1" ht="11.4" x14ac:dyDescent="0.3">
      <c r="A87" s="994" t="s">
        <v>393</v>
      </c>
      <c r="B87" s="995"/>
      <c r="C87" s="995"/>
      <c r="D87" s="996"/>
      <c r="E87" s="1000" t="s">
        <v>406</v>
      </c>
      <c r="F87" s="1001"/>
      <c r="G87" s="1001"/>
      <c r="H87" s="1001"/>
      <c r="I87" s="1001"/>
      <c r="J87" s="1001"/>
      <c r="K87" s="1001"/>
      <c r="L87" s="1002"/>
      <c r="M87" s="1006">
        <v>0</v>
      </c>
      <c r="N87" s="1007"/>
    </row>
    <row r="88" spans="1:14" s="53" customFormat="1" ht="11.4" x14ac:dyDescent="0.3">
      <c r="A88" s="997"/>
      <c r="B88" s="998"/>
      <c r="C88" s="998"/>
      <c r="D88" s="999"/>
      <c r="E88" s="1003"/>
      <c r="F88" s="1004"/>
      <c r="G88" s="1004"/>
      <c r="H88" s="1004"/>
      <c r="I88" s="1004"/>
      <c r="J88" s="1004"/>
      <c r="K88" s="1004"/>
      <c r="L88" s="1005"/>
      <c r="M88" s="1008"/>
      <c r="N88" s="1009"/>
    </row>
    <row r="89" spans="1:14" s="53" customFormat="1" ht="11.4" x14ac:dyDescent="0.3">
      <c r="A89" s="994"/>
      <c r="B89" s="995"/>
      <c r="C89" s="995"/>
      <c r="D89" s="996"/>
      <c r="E89" s="994"/>
      <c r="F89" s="995"/>
      <c r="G89" s="995"/>
      <c r="H89" s="995"/>
      <c r="I89" s="995"/>
      <c r="J89" s="995"/>
      <c r="K89" s="995"/>
      <c r="L89" s="995"/>
      <c r="M89" s="1010"/>
      <c r="N89" s="1011"/>
    </row>
    <row r="90" spans="1:14" s="53" customFormat="1" ht="11.4" x14ac:dyDescent="0.3">
      <c r="A90" s="997"/>
      <c r="B90" s="998"/>
      <c r="C90" s="998"/>
      <c r="D90" s="999"/>
      <c r="E90" s="997"/>
      <c r="F90" s="998"/>
      <c r="G90" s="998"/>
      <c r="H90" s="998"/>
      <c r="I90" s="998"/>
      <c r="J90" s="998"/>
      <c r="K90" s="998"/>
      <c r="L90" s="998"/>
      <c r="M90" s="1012"/>
      <c r="N90" s="1013"/>
    </row>
    <row r="91" spans="1:14" ht="12.75" x14ac:dyDescent="0.25">
      <c r="A91" s="802" t="s">
        <v>318</v>
      </c>
      <c r="B91" s="803"/>
      <c r="C91" s="803"/>
      <c r="D91" s="803"/>
      <c r="E91" s="803"/>
      <c r="F91" s="803"/>
      <c r="G91" s="803"/>
      <c r="H91" s="803"/>
      <c r="I91" s="803"/>
      <c r="J91" s="803"/>
      <c r="K91" s="803"/>
      <c r="L91" s="804"/>
      <c r="M91" s="805">
        <f>M81+M85</f>
        <v>1000</v>
      </c>
      <c r="N91" s="806"/>
    </row>
    <row r="65409" spans="247:251" x14ac:dyDescent="0.3">
      <c r="IM65409" s="52" t="s">
        <v>319</v>
      </c>
      <c r="IN65409" s="52" t="s">
        <v>320</v>
      </c>
      <c r="IO65409" s="52" t="s">
        <v>321</v>
      </c>
      <c r="IP65409" s="52" t="s">
        <v>322</v>
      </c>
      <c r="IQ65409" s="52" t="s">
        <v>323</v>
      </c>
    </row>
    <row r="65410" spans="247:251" x14ac:dyDescent="0.3">
      <c r="IM65410" s="52" t="e">
        <f>#REF!&amp;$C$9</f>
        <v>#REF!</v>
      </c>
      <c r="IN65410" s="52" t="e">
        <f>#REF!</f>
        <v>#REF!</v>
      </c>
      <c r="IO65410" s="52" t="e">
        <f>$B$25&amp;" - "&amp;$B$26&amp;" - "&amp;$B$29&amp;" - "&amp;$I$29&amp;" - "&amp;#REF!&amp;" - "&amp;#REF!&amp;" - "&amp;#REF!&amp;" - "&amp;#REF!</f>
        <v>#REF!</v>
      </c>
      <c r="IP65410" s="52" t="e">
        <f>$A$32&amp;": "&amp;$I$32&amp;" - "&amp;#REF!&amp;": "&amp;#REF!&amp;" - "&amp;#REF!&amp;": "&amp;#REF!&amp;" - "&amp;#REF!&amp;": "&amp;#REF!&amp;" - "&amp;#REF!&amp;": "&amp;#REF!&amp;" - "&amp;#REF!&amp;": "&amp;#REF!&amp;" - "&amp;$A$34&amp;": "&amp;$I$34&amp;" - "&amp;$A$35&amp;": "&amp;$I$35&amp;" - "&amp;$A$36&amp;": "&amp;$I$36&amp;" - "&amp;#REF!&amp;": "&amp;#REF!&amp;" - "&amp;#REF!&amp;": "&amp;#REF!&amp;" - "&amp;#REF!&amp;": "&amp;#REF!&amp;" - "&amp;#REF!&amp;": "&amp;#REF!</f>
        <v>#REF!</v>
      </c>
      <c r="IQ65410" s="52" t="e">
        <f>#REF!</f>
        <v>#REF!</v>
      </c>
    </row>
  </sheetData>
  <mergeCells count="176">
    <mergeCell ref="A91:L91"/>
    <mergeCell ref="M91:N91"/>
    <mergeCell ref="A87:D88"/>
    <mergeCell ref="E87:L88"/>
    <mergeCell ref="M87:N88"/>
    <mergeCell ref="A89:D90"/>
    <mergeCell ref="E89:L90"/>
    <mergeCell ref="M89:N90"/>
    <mergeCell ref="A84:D84"/>
    <mergeCell ref="E84:L84"/>
    <mergeCell ref="M84:N84"/>
    <mergeCell ref="A85:D86"/>
    <mergeCell ref="E85:L86"/>
    <mergeCell ref="M85:N86"/>
    <mergeCell ref="M80:N80"/>
    <mergeCell ref="B81:L81"/>
    <mergeCell ref="M81:N81"/>
    <mergeCell ref="A83:N83"/>
    <mergeCell ref="B80:F80"/>
    <mergeCell ref="G80:H80"/>
    <mergeCell ref="I80:J80"/>
    <mergeCell ref="K80:L80"/>
    <mergeCell ref="M76:N76"/>
    <mergeCell ref="B77:F77"/>
    <mergeCell ref="G77:H77"/>
    <mergeCell ref="I77:J77"/>
    <mergeCell ref="K77:L77"/>
    <mergeCell ref="M77:N77"/>
    <mergeCell ref="B76:F76"/>
    <mergeCell ref="G76:H76"/>
    <mergeCell ref="I76:J76"/>
    <mergeCell ref="K76:L76"/>
    <mergeCell ref="B78:F78"/>
    <mergeCell ref="I78:J78"/>
    <mergeCell ref="K78:L78"/>
    <mergeCell ref="M78:N78"/>
    <mergeCell ref="G78:H78"/>
    <mergeCell ref="G79:H79"/>
    <mergeCell ref="M74:N74"/>
    <mergeCell ref="B75:F75"/>
    <mergeCell ref="G75:H75"/>
    <mergeCell ref="I75:J75"/>
    <mergeCell ref="K75:L75"/>
    <mergeCell ref="M75:N75"/>
    <mergeCell ref="B74:F74"/>
    <mergeCell ref="G74:H74"/>
    <mergeCell ref="I74:J74"/>
    <mergeCell ref="K74:L74"/>
    <mergeCell ref="M70:N70"/>
    <mergeCell ref="B73:F73"/>
    <mergeCell ref="G73:H73"/>
    <mergeCell ref="I73:J73"/>
    <mergeCell ref="K73:L73"/>
    <mergeCell ref="M73:N73"/>
    <mergeCell ref="B70:F70"/>
    <mergeCell ref="G70:H70"/>
    <mergeCell ref="I70:J70"/>
    <mergeCell ref="K70:L70"/>
    <mergeCell ref="G71:H71"/>
    <mergeCell ref="G72:H72"/>
    <mergeCell ref="I71:J71"/>
    <mergeCell ref="I72:J72"/>
    <mergeCell ref="K71:L71"/>
    <mergeCell ref="K72:L72"/>
    <mergeCell ref="M71:N71"/>
    <mergeCell ref="M72:N72"/>
    <mergeCell ref="A59:B60"/>
    <mergeCell ref="A61:B62"/>
    <mergeCell ref="A63:B64"/>
    <mergeCell ref="A65:B66"/>
    <mergeCell ref="A68:N68"/>
    <mergeCell ref="B69:F69"/>
    <mergeCell ref="G69:H69"/>
    <mergeCell ref="I69:J69"/>
    <mergeCell ref="K69:L69"/>
    <mergeCell ref="M69:N69"/>
    <mergeCell ref="A47:B48"/>
    <mergeCell ref="A49:B50"/>
    <mergeCell ref="A51:B52"/>
    <mergeCell ref="A53:B54"/>
    <mergeCell ref="A55:B56"/>
    <mergeCell ref="A57:B58"/>
    <mergeCell ref="A41:H41"/>
    <mergeCell ref="I41:J41"/>
    <mergeCell ref="K41:L41"/>
    <mergeCell ref="M41:N41"/>
    <mergeCell ref="A45:N45"/>
    <mergeCell ref="A46:B46"/>
    <mergeCell ref="A43:H43"/>
    <mergeCell ref="I43:J43"/>
    <mergeCell ref="K43:L43"/>
    <mergeCell ref="M43:N43"/>
    <mergeCell ref="A42:H42"/>
    <mergeCell ref="I42:J42"/>
    <mergeCell ref="K42:L42"/>
    <mergeCell ref="M42:N42"/>
    <mergeCell ref="A39:H39"/>
    <mergeCell ref="I39:J39"/>
    <mergeCell ref="K39:L39"/>
    <mergeCell ref="M39:N39"/>
    <mergeCell ref="A40:H40"/>
    <mergeCell ref="I40:J40"/>
    <mergeCell ref="K40:L40"/>
    <mergeCell ref="M40:N40"/>
    <mergeCell ref="A38:H38"/>
    <mergeCell ref="I38:J38"/>
    <mergeCell ref="K38:L38"/>
    <mergeCell ref="M38:N38"/>
    <mergeCell ref="A36:H36"/>
    <mergeCell ref="I36:J36"/>
    <mergeCell ref="K36:L36"/>
    <mergeCell ref="M36:N36"/>
    <mergeCell ref="K37:L37"/>
    <mergeCell ref="M37:N37"/>
    <mergeCell ref="A37:H37"/>
    <mergeCell ref="I37:J37"/>
    <mergeCell ref="A33:H33"/>
    <mergeCell ref="I33:J33"/>
    <mergeCell ref="A35:H35"/>
    <mergeCell ref="I35:J35"/>
    <mergeCell ref="K35:L35"/>
    <mergeCell ref="M35:N35"/>
    <mergeCell ref="A34:H34"/>
    <mergeCell ref="I34:J34"/>
    <mergeCell ref="K34:L34"/>
    <mergeCell ref="M34:N34"/>
    <mergeCell ref="K33:L33"/>
    <mergeCell ref="M33:N33"/>
    <mergeCell ref="I26:N26"/>
    <mergeCell ref="C11:N14"/>
    <mergeCell ref="A30:N30"/>
    <mergeCell ref="A31:H31"/>
    <mergeCell ref="I31:J31"/>
    <mergeCell ref="K31:L31"/>
    <mergeCell ref="M31:N31"/>
    <mergeCell ref="A32:H32"/>
    <mergeCell ref="I32:J32"/>
    <mergeCell ref="K32:L32"/>
    <mergeCell ref="M32:N32"/>
    <mergeCell ref="A1:N1"/>
    <mergeCell ref="A3:D3"/>
    <mergeCell ref="E3:H3"/>
    <mergeCell ref="I3:N3"/>
    <mergeCell ref="A4:D5"/>
    <mergeCell ref="E4:H5"/>
    <mergeCell ref="I4:N5"/>
    <mergeCell ref="A2:N2"/>
    <mergeCell ref="M8:N8"/>
    <mergeCell ref="A8:D8"/>
    <mergeCell ref="E8:H8"/>
    <mergeCell ref="I8:J8"/>
    <mergeCell ref="K8:L8"/>
    <mergeCell ref="I79:J79"/>
    <mergeCell ref="K79:L79"/>
    <mergeCell ref="M79:N79"/>
    <mergeCell ref="A6:D7"/>
    <mergeCell ref="E6:H7"/>
    <mergeCell ref="I6:N6"/>
    <mergeCell ref="I7:J7"/>
    <mergeCell ref="K7:L7"/>
    <mergeCell ref="M7:N7"/>
    <mergeCell ref="A9:B9"/>
    <mergeCell ref="C9:N9"/>
    <mergeCell ref="A10:B10"/>
    <mergeCell ref="C10:N10"/>
    <mergeCell ref="B27:G27"/>
    <mergeCell ref="I27:N27"/>
    <mergeCell ref="B28:G28"/>
    <mergeCell ref="I28:N28"/>
    <mergeCell ref="B29:G29"/>
    <mergeCell ref="I29:N29"/>
    <mergeCell ref="A11:B23"/>
    <mergeCell ref="A24:N24"/>
    <mergeCell ref="B25:G25"/>
    <mergeCell ref="I25:N25"/>
    <mergeCell ref="B26:G26"/>
  </mergeCells>
  <phoneticPr fontId="26" type="noConversion"/>
  <conditionalFormatting sqref="C49:N49 C51:N51 C53:N53 C61:N61 C55:M55 C59:N59 C57:N57 C63:N63 C65:N65 C47:N47">
    <cfRule type="cellIs" dxfId="3" priority="3" stopIfTrue="1" operator="equal">
      <formula>"x"</formula>
    </cfRule>
  </conditionalFormatting>
  <conditionalFormatting sqref="C50:N50 C52:N52 C54:N54 C62:N62 C56:M56 C60:N60 C58:N58 C64:N64 C66:N66 C48:N48">
    <cfRule type="cellIs" dxfId="2" priority="4" stopIfTrue="1" operator="equal">
      <formula>"x"</formula>
    </cfRule>
  </conditionalFormatting>
  <conditionalFormatting sqref="N55">
    <cfRule type="cellIs" dxfId="1" priority="1" stopIfTrue="1" operator="equal">
      <formula>"x"</formula>
    </cfRule>
  </conditionalFormatting>
  <conditionalFormatting sqref="N56">
    <cfRule type="cellIs" dxfId="0" priority="2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47:N66"/>
  </dataValidations>
  <pageMargins left="0.75" right="0.75" top="1" bottom="1" header="0.5" footer="0.5"/>
  <pageSetup paperSize="9" scale="88" orientation="landscape" r:id="rId1"/>
  <headerFooter alignWithMargins="0"/>
  <rowBreaks count="2" manualBreakCount="2">
    <brk id="29" max="17" man="1"/>
    <brk id="66" max="17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6</vt:i4>
      </vt:variant>
    </vt:vector>
  </HeadingPairs>
  <TitlesOfParts>
    <vt:vector size="13" baseType="lpstr">
      <vt:lpstr>Schema Generale</vt:lpstr>
      <vt:lpstr>Organizzazione</vt:lpstr>
      <vt:lpstr>Caratteristiche</vt:lpstr>
      <vt:lpstr>Economico Patrimoniale</vt:lpstr>
      <vt:lpstr>Missione programma processo</vt:lpstr>
      <vt:lpstr>SUAP-SUE - Obj 1</vt:lpstr>
      <vt:lpstr>PagoPA - Obj 2</vt:lpstr>
      <vt:lpstr>Caratteristiche!Area_stampa</vt:lpstr>
      <vt:lpstr>'Economico Patrimoniale'!Area_stampa</vt:lpstr>
      <vt:lpstr>Organizzazione!Area_stampa</vt:lpstr>
      <vt:lpstr>'PagoPA - Obj 2'!Area_stampa</vt:lpstr>
      <vt:lpstr>'Schema Generale'!Area_stampa</vt:lpstr>
      <vt:lpstr>'SUAP-SUE - Obj 1'!Area_stampa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RAVINALE</dc:creator>
  <cp:lastModifiedBy>Cristina Brondani</cp:lastModifiedBy>
  <cp:lastPrinted>2018-02-23T14:09:31Z</cp:lastPrinted>
  <dcterms:created xsi:type="dcterms:W3CDTF">2006-09-16T00:00:00Z</dcterms:created>
  <dcterms:modified xsi:type="dcterms:W3CDTF">2021-04-27T05:15:49Z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fIDOlimpoDoc">
    <vt:lpwstr>72625-213303</vt:lpwstr>
  </property>
</Properties>
</file>